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8557" windowHeight="6521" tabRatio="763" activeTab="0"/>
  </bookViews>
  <sheets>
    <sheet name="RECUPERAÇÃO ETE" sheetId="1" r:id="rId1"/>
    <sheet name="Memorial de calculo" sheetId="2" r:id="rId2"/>
    <sheet name="CRONOGRAMA FÍSICO-FINANCEIRO" sheetId="3" r:id="rId3"/>
  </sheets>
  <definedNames>
    <definedName name="_xlnm.Print_Area" localSheetId="2">'CRONOGRAMA FÍSICO-FINANCEIRO'!$A$1:$F$13</definedName>
    <definedName name="_xlnm.Print_Area" localSheetId="1">'Memorial de calculo'!$A$1:$H$37</definedName>
    <definedName name="_xlnm.Print_Area" localSheetId="0">'RECUPERAÇÃO ETE'!$A$1:$H$109</definedName>
  </definedNames>
  <calcPr fullCalcOnLoad="1" fullPrecision="0"/>
</workbook>
</file>

<file path=xl/sharedStrings.xml><?xml version="1.0" encoding="utf-8"?>
<sst xmlns="http://schemas.openxmlformats.org/spreadsheetml/2006/main" count="399" uniqueCount="240">
  <si>
    <t>1.1</t>
  </si>
  <si>
    <t>1.2</t>
  </si>
  <si>
    <t>1.3</t>
  </si>
  <si>
    <t>2.1</t>
  </si>
  <si>
    <t>m²</t>
  </si>
  <si>
    <t>m³</t>
  </si>
  <si>
    <t>2.2</t>
  </si>
  <si>
    <t>unid</t>
  </si>
  <si>
    <t>Placa de obra - Aquisição de placa pronta e assentamento</t>
  </si>
  <si>
    <t>m</t>
  </si>
  <si>
    <t>Lastro concreto magro 1:4:8 sarrafeado (não incl. Juntas dilatação)</t>
  </si>
  <si>
    <t>3.1</t>
  </si>
  <si>
    <t>3.2</t>
  </si>
  <si>
    <t>4.1</t>
  </si>
  <si>
    <t>5.1</t>
  </si>
  <si>
    <t>5.2</t>
  </si>
  <si>
    <t>5.3</t>
  </si>
  <si>
    <t>5.4</t>
  </si>
  <si>
    <t>5.5</t>
  </si>
  <si>
    <t>1.1.1</t>
  </si>
  <si>
    <t>1.2.1</t>
  </si>
  <si>
    <t>1.2.2</t>
  </si>
  <si>
    <t>1.2.3</t>
  </si>
  <si>
    <t>1.3.1</t>
  </si>
  <si>
    <t>1.3.2</t>
  </si>
  <si>
    <t>1.4</t>
  </si>
  <si>
    <t>1.4.1</t>
  </si>
  <si>
    <t>1.4.2</t>
  </si>
  <si>
    <t>1.4.3</t>
  </si>
  <si>
    <t>4.3</t>
  </si>
  <si>
    <t>4.4</t>
  </si>
  <si>
    <t>5.6</t>
  </si>
  <si>
    <t>2.3</t>
  </si>
  <si>
    <t>2.4</t>
  </si>
  <si>
    <t>2.5</t>
  </si>
  <si>
    <t>kg</t>
  </si>
  <si>
    <t>mês</t>
  </si>
  <si>
    <t>OBRAS CIVIS</t>
  </si>
  <si>
    <t>CANTEIRO DE OBRAS</t>
  </si>
  <si>
    <t>LEITO DE SECAGEM</t>
  </si>
  <si>
    <t>SISTEMA DE PRÉ-TRATAMENTO (Caixa de Areia e Gordura)</t>
  </si>
  <si>
    <t>ELEVATÓRIA ETE</t>
  </si>
  <si>
    <t>h</t>
  </si>
  <si>
    <t>PREFEITURA MUNICIPAL DE GUAÇUÍ</t>
  </si>
  <si>
    <t xml:space="preserve">PLACA DE OBRA </t>
  </si>
  <si>
    <t>74209/001</t>
  </si>
  <si>
    <t>Aluguel de container escritório incluindo inst. Elétricas</t>
  </si>
  <si>
    <t>73847/001</t>
  </si>
  <si>
    <t>und</t>
  </si>
  <si>
    <t>Tampões em ferro fundido DN 60</t>
  </si>
  <si>
    <t>Grauteamento vertical em alvenaria estrutural</t>
  </si>
  <si>
    <t>EQUIPAMENTO - ETE COMPACTA MODELO</t>
  </si>
  <si>
    <t>BIOFILTRO</t>
  </si>
  <si>
    <t>Soldagem das chapas de aço</t>
  </si>
  <si>
    <t>Fornecimento e instalação de tampa em fibra 1,5 m x 1,0 m para caixa de distribuição</t>
  </si>
  <si>
    <t>Fornecimento e instalação valvula waffer 8" (descarte biofiltro)</t>
  </si>
  <si>
    <t>UASB/SISTEMA DE BIOGÁS</t>
  </si>
  <si>
    <t>Fornecimento e instalação de tubos de descida PVC DN 75 mm</t>
  </si>
  <si>
    <t>Fornecimento e instalação de abraçadeiras Inox para tulipas</t>
  </si>
  <si>
    <t>SISTEMA DE AERAÇÃO</t>
  </si>
  <si>
    <t>Fornecimento e instalação de soprador</t>
  </si>
  <si>
    <t>Troca de difusores de ar</t>
  </si>
  <si>
    <t xml:space="preserve">und </t>
  </si>
  <si>
    <t xml:space="preserve">Fornecimento e instalação Válvula esférica 1.1/2" </t>
  </si>
  <si>
    <t>SISTEMA DE NITRIFICAÇÃO</t>
  </si>
  <si>
    <t>Fornecimento e instalação de válvula waffer 2.1/2"</t>
  </si>
  <si>
    <t>Pedestal de acoplamento com tubo guia (3,40)</t>
  </si>
  <si>
    <t>73872/002</t>
  </si>
  <si>
    <t>Impermeabilização com pintura a base de resina epoxi alcatrão, duas demãos</t>
  </si>
  <si>
    <t>ELEVATÓRIA (CAMPO DE FUTEBOL)</t>
  </si>
  <si>
    <t>PARTE EXTERNA DA ETE</t>
  </si>
  <si>
    <t>Tampa de fibra</t>
  </si>
  <si>
    <t>Esgotamento com auxilio de conj. moto bomba capacid. até 10 m³/h</t>
  </si>
  <si>
    <t>73891/001</t>
  </si>
  <si>
    <t>ELEVATÓRIA (PONTE)</t>
  </si>
  <si>
    <t>73834/001</t>
  </si>
  <si>
    <t>Instalação de conj. Moto bomba submersível até 10 cv</t>
  </si>
  <si>
    <t xml:space="preserve">Curva fofo 90 GR c/flanges PN-10/16 DN 300 </t>
  </si>
  <si>
    <t>Fornec. e assent.Tubo PVC p/rede coletora esgoto JE DN 300mm</t>
  </si>
  <si>
    <t>Escavação mecânica de valas até 2,0 m de profundidade</t>
  </si>
  <si>
    <t xml:space="preserve">Reaterro mecanizado de vala profundidade de 1,5 m a 3,0 m </t>
  </si>
  <si>
    <t>2.1.1</t>
  </si>
  <si>
    <t>2.1.2</t>
  </si>
  <si>
    <t>2.1.4</t>
  </si>
  <si>
    <t>2.1.5</t>
  </si>
  <si>
    <t>2.1.6</t>
  </si>
  <si>
    <t>2.1.7</t>
  </si>
  <si>
    <t>2.1.8</t>
  </si>
  <si>
    <t>2.1.9</t>
  </si>
  <si>
    <t>2.2.1</t>
  </si>
  <si>
    <t>2.2.2</t>
  </si>
  <si>
    <t>2.2.5</t>
  </si>
  <si>
    <t>2.2.6</t>
  </si>
  <si>
    <t>2.2.7</t>
  </si>
  <si>
    <t>2.2.8</t>
  </si>
  <si>
    <t>2.2.9</t>
  </si>
  <si>
    <t>2.2.10</t>
  </si>
  <si>
    <t>2.2.11</t>
  </si>
  <si>
    <t>2.3.1</t>
  </si>
  <si>
    <t>2.3.2</t>
  </si>
  <si>
    <t>2.3.3</t>
  </si>
  <si>
    <t>2.3.4</t>
  </si>
  <si>
    <t>2.4.1</t>
  </si>
  <si>
    <t>2.4.2</t>
  </si>
  <si>
    <t>2.4.3</t>
  </si>
  <si>
    <t>2.5.1</t>
  </si>
  <si>
    <t>2.5.5</t>
  </si>
  <si>
    <t>3.3</t>
  </si>
  <si>
    <t>3.4</t>
  </si>
  <si>
    <t>3.5</t>
  </si>
  <si>
    <t>3.6</t>
  </si>
  <si>
    <t>3.8</t>
  </si>
  <si>
    <t>6.2</t>
  </si>
  <si>
    <t>6.3</t>
  </si>
  <si>
    <t>TOTAL:</t>
  </si>
  <si>
    <t>B.D.I. 25%</t>
  </si>
  <si>
    <t>TOTAL+BDI:</t>
  </si>
  <si>
    <t>Complementação de reforços nas divisórios do costado</t>
  </si>
  <si>
    <t>Tratamento anti-corrosivo dos reforços</t>
  </si>
  <si>
    <t>Tratamento anti-corrosivo das chapas de aço internas</t>
  </si>
  <si>
    <t>Fechamento das bocas de visita com parafusos</t>
  </si>
  <si>
    <t>Fornecimento e instalação de tubo guia em inox 1.1/2" para coleta de Biogás</t>
  </si>
  <si>
    <t>Readequação e instalação do queimador de biogás</t>
  </si>
  <si>
    <t>Fornecimento e inst. De grampo U de inox para tubo DN 75 mm</t>
  </si>
  <si>
    <t>Fornecimento e inst. De grampo U de inox para tubo DN 150 mm</t>
  </si>
  <si>
    <t>Fornecimento e instalação de chapas de alumínio para passarelas</t>
  </si>
  <si>
    <t xml:space="preserve">Pintura externa da ETE (incluindo tubos, válvulas e conexões) </t>
  </si>
  <si>
    <t>FINALIZAÇÃO DE REDE DE ESGOTO (ELEVATÓRIA PONTE)</t>
  </si>
  <si>
    <t>Execução de refeitório em chapa de madeira compensada</t>
  </si>
  <si>
    <t>Vergalhão de aço CA 50, 10 mm, dobrado e cortado</t>
  </si>
  <si>
    <t>Concreto fck=25mpa preparo com betoneira</t>
  </si>
  <si>
    <t>Item</t>
  </si>
  <si>
    <t>Cod.</t>
  </si>
  <si>
    <t>Fonte</t>
  </si>
  <si>
    <t>Especificação do Serviço</t>
  </si>
  <si>
    <t>Unid.</t>
  </si>
  <si>
    <t>Quant.</t>
  </si>
  <si>
    <t>Preços</t>
  </si>
  <si>
    <t>Unitário</t>
  </si>
  <si>
    <t>Total</t>
  </si>
  <si>
    <t>SINAPI</t>
  </si>
  <si>
    <t>73865/001</t>
  </si>
  <si>
    <t xml:space="preserve">Pintura do guarda corpo com tinta a base de poliuretano </t>
  </si>
  <si>
    <t>Fornecimento e instalação de pontas de inox para sistema de amostras</t>
  </si>
  <si>
    <t>Aplicação de primer a base de epoxi, uma demão</t>
  </si>
  <si>
    <t>Tratamento anti-corrosivo das chapas do costado e divisória</t>
  </si>
  <si>
    <t>Fornecimento e instalação de tubo de aço-carbono 2.1/2" 3,0 m</t>
  </si>
  <si>
    <t>Guarda-corpo em aço  3/4"</t>
  </si>
  <si>
    <t>2.5.2</t>
  </si>
  <si>
    <t>2.1.3</t>
  </si>
  <si>
    <t>2.1.10</t>
  </si>
  <si>
    <t>2.1.11</t>
  </si>
  <si>
    <t>2.2.3</t>
  </si>
  <si>
    <t>2.2.4</t>
  </si>
  <si>
    <t>2.2.12</t>
  </si>
  <si>
    <t>2.2.13</t>
  </si>
  <si>
    <t>2.2.14</t>
  </si>
  <si>
    <t>2.5.3</t>
  </si>
  <si>
    <t>2.5.4</t>
  </si>
  <si>
    <t>2.5.6</t>
  </si>
  <si>
    <t>CESAN</t>
  </si>
  <si>
    <t>Impermeabilização com Igolflex ou similar, 2 demãos</t>
  </si>
  <si>
    <t>4.5</t>
  </si>
  <si>
    <t>Aluguel de container almoxarifado s/ banheiro</t>
  </si>
  <si>
    <t>Mobilização de container 6,0 x 2,40 m</t>
  </si>
  <si>
    <t>Desmobilização de container 6,0 x 2,40 m</t>
  </si>
  <si>
    <t>Refixação das placas de fibra do material filtrante</t>
  </si>
  <si>
    <t xml:space="preserve">Projeto, fornecimento e instalação de reforços nos perfis de sustentação dos biofiltros  </t>
  </si>
  <si>
    <t>Aplicação de primer a base de epoxi, uma demão (reforços dos perfis)</t>
  </si>
  <si>
    <t>Aplicação de primer a base de epoxi, uma demão (reforços do costado)</t>
  </si>
  <si>
    <t>Laminação dos reforços do costado</t>
  </si>
  <si>
    <t>Laminação dos perfis de sustentação e reforços</t>
  </si>
  <si>
    <t>Reparos da parte inferior dos defletores</t>
  </si>
  <si>
    <t>Fornecimento e instalação de válvulas waffer 6"</t>
  </si>
  <si>
    <t>Aplicação de primer a base de epoxi, uma demão, parte externa da ETE</t>
  </si>
  <si>
    <t>1.2.4</t>
  </si>
  <si>
    <t>1.2.5</t>
  </si>
  <si>
    <t>1.4.4</t>
  </si>
  <si>
    <t>1.4.5</t>
  </si>
  <si>
    <t>1.4.6</t>
  </si>
  <si>
    <t>3.7</t>
  </si>
  <si>
    <t>6.1</t>
  </si>
  <si>
    <r>
      <t xml:space="preserve">Contrato: </t>
    </r>
    <r>
      <rPr>
        <b/>
        <sz val="10"/>
        <rFont val="Arial"/>
        <family val="2"/>
      </rPr>
      <t>CPS/PGM/Nº 000141/2018</t>
    </r>
  </si>
  <si>
    <r>
      <t xml:space="preserve">Objeto: </t>
    </r>
    <r>
      <rPr>
        <b/>
        <sz val="10"/>
        <rFont val="Arial"/>
        <family val="2"/>
      </rPr>
      <t>Elaboração de planilha orçamentária para conclusão e recuperação de Estação de tratamento de esgotodo Município de Guaçuí - ES</t>
    </r>
  </si>
  <si>
    <t xml:space="preserve">Escada tipo marinheiro em tubo aço 1.1/2" </t>
  </si>
  <si>
    <r>
      <t xml:space="preserve">Fornecimento e instalação </t>
    </r>
    <r>
      <rPr>
        <sz val="8"/>
        <color indexed="8"/>
        <rFont val="Arial"/>
        <family val="2"/>
      </rPr>
      <t>de válvulas wafer 6"</t>
    </r>
  </si>
  <si>
    <t>Hr</t>
  </si>
  <si>
    <t>Vigia noturno</t>
  </si>
  <si>
    <t>1.2.6</t>
  </si>
  <si>
    <t>Recuperação do sistema de aeração</t>
  </si>
  <si>
    <t xml:space="preserve">PAREDES DA CAIXA DE AREIA </t>
  </si>
  <si>
    <t>Parede Interna = {(0,807m x 2) + (1,07m x 2) + (0,86m x 2) + 0,9m + 3,34m + 2,53m} x 0,15m(espessura) x 0,95m (altura) = 1,8 m³</t>
  </si>
  <si>
    <t>Divisória Interna = 2,8m x 0,15m (espessura) x 0,96m (H) = 0,4m³</t>
  </si>
  <si>
    <t>Plataforma = 7,2m² x 0,15m (espessura) = 1,08</t>
  </si>
  <si>
    <t>Plataforma perfurada = 0,89m² x 0,10m (espessura) = 0,1m³</t>
  </si>
  <si>
    <t>Escada = 0,06m³ x 6 degraus = 0,36m³</t>
  </si>
  <si>
    <t>CAIXA DE GORDURA</t>
  </si>
  <si>
    <t>Calçada = ((7,66m x 2) + (3,15m x 2)) 0,5 x 0,10m(espessura) = 1,1m³</t>
  </si>
  <si>
    <t>Total  = 4,84m³</t>
  </si>
  <si>
    <t>Calçada = ((6,3m x 2) + (4,7m x 2)) 0,5 x 0,10m(espessura) = 1,1m³</t>
  </si>
  <si>
    <t>Total  = 1,46m³</t>
  </si>
  <si>
    <t>FERRAGEM</t>
  </si>
  <si>
    <t>estimado 75Kg/m³ de concreto</t>
  </si>
  <si>
    <t>TOTAL DE CONCRETO</t>
  </si>
  <si>
    <t>(1,46 + 4,84) x 10% de perda = 7m³</t>
  </si>
  <si>
    <t>CRONOGRAMA FÍSICO-FINANCEIRO</t>
  </si>
  <si>
    <t xml:space="preserve">LOCAL: </t>
  </si>
  <si>
    <t>30 Dias</t>
  </si>
  <si>
    <t>60 Dias</t>
  </si>
  <si>
    <t>90 Dias</t>
  </si>
  <si>
    <t>TOTAIS</t>
  </si>
  <si>
    <t>Q.1</t>
  </si>
  <si>
    <t>SERVIÇOS PRELIMINARES</t>
  </si>
  <si>
    <t>Q.2</t>
  </si>
  <si>
    <t>Q.3</t>
  </si>
  <si>
    <t>EQUIPAMENTOS E MATERIAIS</t>
  </si>
  <si>
    <t>Medições</t>
  </si>
  <si>
    <t>Acumulado</t>
  </si>
  <si>
    <t>OBRA CIVIL - PRÉ-TRATAMENTO, CASA DE OPERAÇÃO...</t>
  </si>
  <si>
    <t>MEMORIAL DE CÁLCULO</t>
  </si>
  <si>
    <t>ITEM 1.4.6 - Concreto fck=25mpa preparo com betoneira</t>
  </si>
  <si>
    <t xml:space="preserve">7m³ x 75kg </t>
  </si>
  <si>
    <t>Total  = 525 Kg</t>
  </si>
  <si>
    <t>Bomba submersível 7,5 CV Q= 90 m³/h, Hman= 12 mca</t>
  </si>
  <si>
    <t>Fornec. e inst. de válvula wafer 4"</t>
  </si>
  <si>
    <t>Fornec. e inst. de válvula de retenção 3"</t>
  </si>
  <si>
    <t>73836/001</t>
  </si>
  <si>
    <t>2.4.4</t>
  </si>
  <si>
    <t>Intalação de conjunto motobomba até 10 cv</t>
  </si>
  <si>
    <t>Forn. e inst. de Válvula retenção fofo by pass PN-10 portinhola única DN 300</t>
  </si>
  <si>
    <t>PREFEITURA MUNICIPAL DE GUAÇUI
SECRETARIA MUNICIPAL DE OBRAS E URBANISMO</t>
  </si>
  <si>
    <t>Mercado</t>
  </si>
  <si>
    <t>Comp.07</t>
  </si>
  <si>
    <t>Comp. 08</t>
  </si>
  <si>
    <t>Comp. 07</t>
  </si>
  <si>
    <t>Comp. 09</t>
  </si>
  <si>
    <t>Fornecimento de bomba para sistema de nitrificação - 108 m³/h Hm - 7 mca</t>
  </si>
  <si>
    <t>Comp. 11</t>
  </si>
  <si>
    <t>Comp. 12</t>
  </si>
  <si>
    <t>Comp. 06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</si>
</sst>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&quot;R$ &quot;#,##0.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0.000000000000"/>
    <numFmt numFmtId="179" formatCode="0.000000000000000"/>
    <numFmt numFmtId="180" formatCode="0.0000000000000000"/>
    <numFmt numFmtId="181" formatCode="_-* #,##0.000000000000_-;\-* #,##0.000000000000_-;_-* &quot;-&quot;??_-;_-@_-"/>
    <numFmt numFmtId="182" formatCode="_-* #,##0.000000000000000_-;\-* #,##0.000000000000000_-;_-* &quot;-&quot;??_-;_-@_-"/>
    <numFmt numFmtId="183" formatCode="_-* #,##0.0000000000000000_-;\-* #,##0.0000000000000000_-;_-* &quot;-&quot;??_-;_-@_-"/>
    <numFmt numFmtId="184" formatCode="_(* #,##0.00000000_);_(* \(#,##0.00000000\);_(* &quot;-&quot;??_);_(@_)"/>
    <numFmt numFmtId="185" formatCode="_(* #,##0.000000000_);_(* \(#,##0.000000000\);_(* &quot;-&quot;??_);_(@_)"/>
    <numFmt numFmtId="186" formatCode="_(* #,##0.000000000000_);_(* \(#,##0.000000000000\);_(* &quot;-&quot;??_);_(@_)"/>
    <numFmt numFmtId="187" formatCode="_(* #,##0.00000000000000_);_(* \(#,##0.00000000000000\);_(* &quot;-&quot;??_);_(@_)"/>
    <numFmt numFmtId="188" formatCode="_-* #,##0.000000000000000000_-;\-* #,##0.000000000000000000_-;_-* &quot;-&quot;??_-;_-@_-"/>
    <numFmt numFmtId="189" formatCode="_(* #,##0.0000000000000_);_(* \(#,##0.0000000000000\);_(* &quot;-&quot;??_);_(@_)"/>
    <numFmt numFmtId="190" formatCode="_(* #,##0.00000000000_);_(* \(#,##0.00000000000\);_(* &quot;-&quot;??_);_(@_)"/>
    <numFmt numFmtId="191" formatCode="_(* #,##0.0000000000_);_(* \(#,##0.0000000000\);_(* &quot;-&quot;??_);_(@_)"/>
    <numFmt numFmtId="192" formatCode="_(* #,##0.0000000_);_(* \(#,##0.0000000\);_(* &quot;-&quot;??_);_(@_)"/>
    <numFmt numFmtId="193" formatCode="_(* #,##0.000000_);_(* \(#,##0.000000\);_(* &quot;-&quot;??_);_(@_)"/>
    <numFmt numFmtId="194" formatCode="0.000"/>
    <numFmt numFmtId="195" formatCode="0.0"/>
    <numFmt numFmtId="196" formatCode="_(&quot;R$ &quot;* #,##0.000_);_(&quot;R$ &quot;* \(#,##0.000\);_(&quot;R$ &quot;* &quot;-&quot;??_);_(@_)"/>
    <numFmt numFmtId="197" formatCode="_(* #,##0.0_);_(* \(#,##0.0\);_(* &quot;-&quot;??_);_(@_)"/>
    <numFmt numFmtId="198" formatCode="_(* #,##0_);_(* \(#,##0\);_(* &quot;-&quot;??_);_(@_)"/>
    <numFmt numFmtId="199" formatCode="[$R$-416]\ #,##0.00;[Red]\-[$R$-416]\ #,##0.00"/>
    <numFmt numFmtId="200" formatCode="#,##0.00\ ;\-#,##0.00\ ;\-#\ ;@\ 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&quot;R$&quot;\ #,##0.00"/>
    <numFmt numFmtId="206" formatCode="&quot;R$&quot;#,##0.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2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2" fontId="0" fillId="0" borderId="0" xfId="46" applyFont="1" applyAlignment="1">
      <alignment/>
    </xf>
    <xf numFmtId="43" fontId="0" fillId="0" borderId="0" xfId="0" applyNumberFormat="1" applyAlignment="1">
      <alignment/>
    </xf>
    <xf numFmtId="172" fontId="0" fillId="0" borderId="0" xfId="46" applyFont="1" applyFill="1" applyAlignment="1">
      <alignment/>
    </xf>
    <xf numFmtId="43" fontId="1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3" fontId="5" fillId="0" borderId="13" xfId="62" applyFont="1" applyFill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/>
    </xf>
    <xf numFmtId="172" fontId="6" fillId="0" borderId="13" xfId="46" applyFont="1" applyBorder="1" applyAlignment="1">
      <alignment horizontal="center"/>
    </xf>
    <xf numFmtId="172" fontId="5" fillId="0" borderId="14" xfId="46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justify" vertical="justify" wrapText="1"/>
    </xf>
    <xf numFmtId="173" fontId="6" fillId="0" borderId="15" xfId="62" applyFont="1" applyFill="1" applyBorder="1" applyAlignment="1">
      <alignment horizontal="center" wrapText="1"/>
    </xf>
    <xf numFmtId="172" fontId="6" fillId="0" borderId="14" xfId="46" applyFont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172" fontId="6" fillId="0" borderId="13" xfId="46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173" fontId="6" fillId="0" borderId="13" xfId="62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172" fontId="6" fillId="0" borderId="14" xfId="46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72" fontId="6" fillId="0" borderId="13" xfId="46" applyFont="1" applyFill="1" applyBorder="1" applyAlignment="1">
      <alignment/>
    </xf>
    <xf numFmtId="172" fontId="5" fillId="0" borderId="14" xfId="46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justify" vertical="justify" wrapText="1"/>
    </xf>
    <xf numFmtId="0" fontId="6" fillId="0" borderId="0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/>
    </xf>
    <xf numFmtId="172" fontId="6" fillId="0" borderId="13" xfId="46" applyFont="1" applyBorder="1" applyAlignment="1">
      <alignment/>
    </xf>
    <xf numFmtId="0" fontId="5" fillId="0" borderId="13" xfId="0" applyFont="1" applyBorder="1" applyAlignment="1">
      <alignment wrapText="1"/>
    </xf>
    <xf numFmtId="172" fontId="6" fillId="0" borderId="13" xfId="46" applyFont="1" applyFill="1" applyBorder="1" applyAlignment="1">
      <alignment/>
    </xf>
    <xf numFmtId="0" fontId="5" fillId="0" borderId="13" xfId="0" applyFont="1" applyBorder="1" applyAlignment="1">
      <alignment horizontal="center"/>
    </xf>
    <xf numFmtId="172" fontId="6" fillId="0" borderId="13" xfId="46" applyFont="1" applyBorder="1" applyAlignment="1">
      <alignment/>
    </xf>
    <xf numFmtId="0" fontId="6" fillId="0" borderId="13" xfId="0" applyFont="1" applyBorder="1" applyAlignment="1">
      <alignment wrapText="1"/>
    </xf>
    <xf numFmtId="0" fontId="49" fillId="0" borderId="13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2" fontId="49" fillId="0" borderId="13" xfId="0" applyNumberFormat="1" applyFont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wrapText="1"/>
    </xf>
    <xf numFmtId="172" fontId="6" fillId="0" borderId="0" xfId="46" applyFont="1" applyFill="1" applyBorder="1" applyAlignment="1">
      <alignment/>
    </xf>
    <xf numFmtId="172" fontId="6" fillId="0" borderId="13" xfId="46" applyFont="1" applyFill="1" applyBorder="1" applyAlignment="1">
      <alignment wrapText="1"/>
    </xf>
    <xf numFmtId="0" fontId="6" fillId="0" borderId="13" xfId="0" applyFont="1" applyFill="1" applyBorder="1" applyAlignment="1">
      <alignment horizontal="justify" vertical="center" wrapText="1"/>
    </xf>
    <xf numFmtId="172" fontId="6" fillId="0" borderId="0" xfId="46" applyFont="1" applyBorder="1" applyAlignment="1">
      <alignment/>
    </xf>
    <xf numFmtId="0" fontId="5" fillId="0" borderId="13" xfId="0" applyFont="1" applyFill="1" applyBorder="1" applyAlignment="1">
      <alignment horizontal="justify" vertical="justify" wrapText="1"/>
    </xf>
    <xf numFmtId="2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73" fontId="6" fillId="0" borderId="13" xfId="62" applyFont="1" applyFill="1" applyBorder="1" applyAlignment="1">
      <alignment horizontal="left" vertical="center" wrapText="1"/>
    </xf>
    <xf numFmtId="43" fontId="1" fillId="0" borderId="14" xfId="0" applyNumberFormat="1" applyFont="1" applyBorder="1" applyAlignment="1">
      <alignment/>
    </xf>
    <xf numFmtId="172" fontId="1" fillId="0" borderId="14" xfId="46" applyFont="1" applyBorder="1" applyAlignment="1">
      <alignment/>
    </xf>
    <xf numFmtId="2" fontId="1" fillId="0" borderId="1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0" borderId="19" xfId="46" applyFont="1" applyFill="1" applyBorder="1" applyAlignment="1">
      <alignment/>
    </xf>
    <xf numFmtId="0" fontId="1" fillId="0" borderId="18" xfId="0" applyFont="1" applyBorder="1" applyAlignment="1">
      <alignment horizontal="left"/>
    </xf>
    <xf numFmtId="172" fontId="1" fillId="0" borderId="20" xfId="46" applyFont="1" applyBorder="1" applyAlignment="1">
      <alignment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9" fontId="52" fillId="34" borderId="13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vertical="center" wrapText="1"/>
    </xf>
    <xf numFmtId="205" fontId="52" fillId="34" borderId="13" xfId="0" applyNumberFormat="1" applyFont="1" applyFill="1" applyBorder="1" applyAlignment="1">
      <alignment horizontal="center" vertical="center" wrapText="1"/>
    </xf>
    <xf numFmtId="205" fontId="50" fillId="0" borderId="13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2" fontId="0" fillId="0" borderId="0" xfId="46" applyFont="1" applyFill="1" applyAlignment="1">
      <alignment/>
    </xf>
    <xf numFmtId="172" fontId="0" fillId="0" borderId="0" xfId="46" applyFont="1" applyFill="1" applyAlignment="1">
      <alignment horizontal="center"/>
    </xf>
    <xf numFmtId="172" fontId="0" fillId="0" borderId="0" xfId="46" applyFont="1" applyFill="1" applyAlignment="1">
      <alignment/>
    </xf>
    <xf numFmtId="0" fontId="54" fillId="0" borderId="0" xfId="0" applyFont="1" applyFill="1" applyAlignment="1">
      <alignment/>
    </xf>
    <xf numFmtId="206" fontId="0" fillId="0" borderId="0" xfId="0" applyNumberForma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center" vertical="center" wrapText="1"/>
    </xf>
    <xf numFmtId="199" fontId="5" fillId="33" borderId="28" xfId="0" applyNumberFormat="1" applyFont="1" applyFill="1" applyBorder="1" applyAlignment="1">
      <alignment horizontal="center" vertical="center" wrapText="1"/>
    </xf>
    <xf numFmtId="199" fontId="5" fillId="33" borderId="26" xfId="0" applyNumberFormat="1" applyFont="1" applyFill="1" applyBorder="1" applyAlignment="1">
      <alignment horizontal="center" vertical="center" wrapText="1"/>
    </xf>
    <xf numFmtId="199" fontId="5" fillId="33" borderId="27" xfId="0" applyNumberFormat="1" applyFont="1" applyFill="1" applyBorder="1" applyAlignment="1">
      <alignment horizontal="center" vertical="center" wrapText="1"/>
    </xf>
    <xf numFmtId="199" fontId="5" fillId="33" borderId="26" xfId="62" applyNumberFormat="1" applyFont="1" applyFill="1" applyBorder="1" applyAlignment="1" applyProtection="1">
      <alignment horizontal="center" vertical="center" wrapText="1"/>
      <protection/>
    </xf>
    <xf numFmtId="199" fontId="5" fillId="33" borderId="27" xfId="6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32" xfId="0" applyFont="1" applyFill="1" applyBorder="1" applyAlignment="1">
      <alignment horizontal="center" vertical="center" wrapText="1"/>
    </xf>
    <xf numFmtId="0" fontId="55" fillId="34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205" fontId="55" fillId="0" borderId="36" xfId="0" applyNumberFormat="1" applyFont="1" applyBorder="1" applyAlignment="1">
      <alignment horizontal="center" vertical="center" wrapText="1"/>
    </xf>
    <xf numFmtId="205" fontId="55" fillId="0" borderId="37" xfId="0" applyNumberFormat="1" applyFont="1" applyBorder="1" applyAlignment="1">
      <alignment horizontal="center" vertical="center" wrapText="1"/>
    </xf>
    <xf numFmtId="49" fontId="1" fillId="34" borderId="36" xfId="0" applyNumberFormat="1" applyFont="1" applyFill="1" applyBorder="1" applyAlignment="1" applyProtection="1">
      <alignment horizontal="center" vertical="center" wrapText="1"/>
      <protection/>
    </xf>
    <xf numFmtId="49" fontId="1" fillId="34" borderId="37" xfId="0" applyNumberFormat="1" applyFont="1" applyFill="1" applyBorder="1" applyAlignment="1" applyProtection="1">
      <alignment horizontal="center" vertical="center" wrapText="1"/>
      <protection/>
    </xf>
    <xf numFmtId="0" fontId="55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205" fontId="52" fillId="34" borderId="36" xfId="0" applyNumberFormat="1" applyFont="1" applyFill="1" applyBorder="1" applyAlignment="1">
      <alignment horizontal="center" vertical="center" wrapText="1"/>
    </xf>
    <xf numFmtId="205" fontId="52" fillId="34" borderId="37" xfId="0" applyNumberFormat="1" applyFont="1" applyFill="1" applyBorder="1" applyAlignment="1">
      <alignment horizontal="center" vertical="center" wrapText="1"/>
    </xf>
    <xf numFmtId="0" fontId="55" fillId="34" borderId="36" xfId="0" applyFont="1" applyFill="1" applyBorder="1" applyAlignment="1">
      <alignment horizontal="center" vertical="center" wrapText="1"/>
    </xf>
    <xf numFmtId="0" fontId="55" fillId="34" borderId="3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55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0</xdr:row>
      <xdr:rowOff>0</xdr:rowOff>
    </xdr:from>
    <xdr:to>
      <xdr:col>7</xdr:col>
      <xdr:colOff>857250</xdr:colOff>
      <xdr:row>4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38100</xdr:rowOff>
    </xdr:from>
    <xdr:to>
      <xdr:col>7</xdr:col>
      <xdr:colOff>114300</xdr:colOff>
      <xdr:row>4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8100"/>
          <a:ext cx="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561975</xdr:colOff>
      <xdr:row>3</xdr:row>
      <xdr:rowOff>285750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523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5"/>
  <sheetViews>
    <sheetView tabSelected="1" zoomScalePageLayoutView="0" workbookViewId="0" topLeftCell="A55">
      <selection activeCell="J67" sqref="J67"/>
    </sheetView>
  </sheetViews>
  <sheetFormatPr defaultColWidth="9.140625" defaultRowHeight="12.75"/>
  <cols>
    <col min="1" max="1" width="5.140625" style="0" bestFit="1" customWidth="1"/>
    <col min="2" max="2" width="8.28125" style="0" customWidth="1"/>
    <col min="3" max="3" width="6.7109375" style="0" bestFit="1" customWidth="1"/>
    <col min="4" max="4" width="29.421875" style="0" customWidth="1"/>
    <col min="5" max="5" width="4.421875" style="0" bestFit="1" customWidth="1"/>
    <col min="6" max="6" width="6.421875" style="0" bestFit="1" customWidth="1"/>
    <col min="7" max="7" width="11.421875" style="0" customWidth="1"/>
    <col min="8" max="8" width="14.140625" style="0" bestFit="1" customWidth="1"/>
    <col min="9" max="9" width="12.8515625" style="0" bestFit="1" customWidth="1"/>
    <col min="10" max="10" width="12.00390625" style="0" bestFit="1" customWidth="1"/>
    <col min="11" max="11" width="14.421875" style="0" bestFit="1" customWidth="1"/>
  </cols>
  <sheetData>
    <row r="1" spans="1:8" ht="12.75">
      <c r="A1" s="108" t="s">
        <v>43</v>
      </c>
      <c r="B1" s="109"/>
      <c r="C1" s="109"/>
      <c r="D1" s="109"/>
      <c r="E1" s="109"/>
      <c r="F1" s="109"/>
      <c r="G1" s="109"/>
      <c r="H1" s="110"/>
    </row>
    <row r="2" spans="1:8" ht="13.5">
      <c r="A2" s="9"/>
      <c r="B2" s="10"/>
      <c r="C2" s="10"/>
      <c r="D2" s="11"/>
      <c r="E2" s="11"/>
      <c r="F2" s="11"/>
      <c r="G2" s="11"/>
      <c r="H2" s="12"/>
    </row>
    <row r="3" spans="1:8" ht="13.5">
      <c r="A3" s="97" t="s">
        <v>182</v>
      </c>
      <c r="B3" s="98"/>
      <c r="C3" s="98"/>
      <c r="D3" s="98"/>
      <c r="E3" s="98"/>
      <c r="F3" s="11"/>
      <c r="G3" s="11"/>
      <c r="H3" s="12"/>
    </row>
    <row r="4" spans="1:8" ht="27" customHeight="1">
      <c r="A4" s="106" t="s">
        <v>183</v>
      </c>
      <c r="B4" s="107"/>
      <c r="C4" s="107"/>
      <c r="D4" s="107"/>
      <c r="E4" s="107"/>
      <c r="F4" s="107"/>
      <c r="G4" s="107"/>
      <c r="H4" s="12"/>
    </row>
    <row r="5" spans="1:8" ht="14.25" thickBot="1">
      <c r="A5" s="111"/>
      <c r="B5" s="112"/>
      <c r="C5" s="112"/>
      <c r="D5" s="112"/>
      <c r="E5" s="112"/>
      <c r="F5" s="112"/>
      <c r="G5" s="112"/>
      <c r="H5" s="113"/>
    </row>
    <row r="6" spans="1:8" ht="13.5" thickBot="1">
      <c r="A6" s="114" t="s">
        <v>131</v>
      </c>
      <c r="B6" s="114" t="s">
        <v>132</v>
      </c>
      <c r="C6" s="114" t="s">
        <v>133</v>
      </c>
      <c r="D6" s="114" t="s">
        <v>134</v>
      </c>
      <c r="E6" s="114" t="s">
        <v>135</v>
      </c>
      <c r="F6" s="99" t="s">
        <v>136</v>
      </c>
      <c r="G6" s="101" t="s">
        <v>137</v>
      </c>
      <c r="H6" s="102"/>
    </row>
    <row r="7" spans="1:8" s="3" customFormat="1" ht="13.5" thickBot="1">
      <c r="A7" s="114"/>
      <c r="B7" s="114"/>
      <c r="C7" s="114"/>
      <c r="D7" s="114"/>
      <c r="E7" s="114"/>
      <c r="F7" s="99"/>
      <c r="G7" s="102" t="s">
        <v>138</v>
      </c>
      <c r="H7" s="104" t="s">
        <v>139</v>
      </c>
    </row>
    <row r="8" spans="1:8" ht="12.75">
      <c r="A8" s="115"/>
      <c r="B8" s="115"/>
      <c r="C8" s="115"/>
      <c r="D8" s="115"/>
      <c r="E8" s="115"/>
      <c r="F8" s="100"/>
      <c r="G8" s="103"/>
      <c r="H8" s="105"/>
    </row>
    <row r="9" spans="1:17" ht="13.5">
      <c r="A9" s="13">
        <v>1</v>
      </c>
      <c r="B9" s="14"/>
      <c r="C9" s="14"/>
      <c r="D9" s="15" t="s">
        <v>37</v>
      </c>
      <c r="E9" s="16"/>
      <c r="F9" s="14"/>
      <c r="G9" s="16"/>
      <c r="H9" s="67">
        <f>H11+H13+H20+H23</f>
        <v>35089.16</v>
      </c>
      <c r="J9" s="92"/>
      <c r="K9" s="2"/>
      <c r="L9" s="2"/>
      <c r="M9" s="2"/>
      <c r="N9" s="2"/>
      <c r="O9" s="2"/>
      <c r="P9" s="2"/>
      <c r="Q9" s="2"/>
    </row>
    <row r="10" spans="1:17" ht="12.75">
      <c r="A10" s="13"/>
      <c r="B10" s="14"/>
      <c r="C10" s="14"/>
      <c r="D10" s="15"/>
      <c r="E10" s="16"/>
      <c r="F10" s="14"/>
      <c r="G10" s="16"/>
      <c r="H10" s="17"/>
      <c r="J10" s="92"/>
      <c r="K10" s="2"/>
      <c r="L10" s="2"/>
      <c r="M10" s="2"/>
      <c r="N10" s="2"/>
      <c r="O10" s="2"/>
      <c r="P10" s="2"/>
      <c r="Q10" s="2"/>
    </row>
    <row r="11" spans="1:10" ht="12.75">
      <c r="A11" s="13" t="s">
        <v>0</v>
      </c>
      <c r="B11" s="14"/>
      <c r="C11" s="14"/>
      <c r="D11" s="18" t="s">
        <v>44</v>
      </c>
      <c r="E11" s="14"/>
      <c r="F11" s="19"/>
      <c r="G11" s="20"/>
      <c r="H11" s="21">
        <f>H12</f>
        <v>1638.9</v>
      </c>
      <c r="J11" s="5"/>
    </row>
    <row r="12" spans="1:18" ht="21.75">
      <c r="A12" s="22" t="s">
        <v>19</v>
      </c>
      <c r="B12" s="14" t="s">
        <v>45</v>
      </c>
      <c r="C12" s="23" t="s">
        <v>140</v>
      </c>
      <c r="D12" s="24" t="s">
        <v>8</v>
      </c>
      <c r="E12" s="25" t="s">
        <v>4</v>
      </c>
      <c r="F12" s="19">
        <v>6</v>
      </c>
      <c r="G12" s="20">
        <v>273.15</v>
      </c>
      <c r="H12" s="26">
        <f>F12*G12</f>
        <v>1638.9</v>
      </c>
      <c r="J12" s="92"/>
      <c r="K12" s="2"/>
      <c r="L12" s="2"/>
      <c r="M12" s="2"/>
      <c r="N12" s="2"/>
      <c r="O12" s="2"/>
      <c r="P12" s="2"/>
      <c r="Q12" s="2"/>
      <c r="R12" s="2"/>
    </row>
    <row r="13" spans="1:18" ht="12.75">
      <c r="A13" s="13" t="s">
        <v>1</v>
      </c>
      <c r="B13" s="14"/>
      <c r="C13" s="14"/>
      <c r="D13" s="18" t="s">
        <v>38</v>
      </c>
      <c r="E13" s="14"/>
      <c r="F13" s="19"/>
      <c r="G13" s="20"/>
      <c r="H13" s="21">
        <f>SUM(H14:H19)</f>
        <v>24729.11</v>
      </c>
      <c r="J13" s="92"/>
      <c r="K13" s="2"/>
      <c r="L13" s="2"/>
      <c r="M13" s="2"/>
      <c r="N13" s="2"/>
      <c r="O13" s="2"/>
      <c r="P13" s="2"/>
      <c r="Q13" s="2"/>
      <c r="R13" s="2"/>
    </row>
    <row r="14" spans="1:18" ht="12.75">
      <c r="A14" s="31" t="s">
        <v>20</v>
      </c>
      <c r="B14" s="23">
        <v>88326</v>
      </c>
      <c r="C14" s="23" t="s">
        <v>140</v>
      </c>
      <c r="D14" s="66" t="s">
        <v>187</v>
      </c>
      <c r="E14" s="23" t="s">
        <v>186</v>
      </c>
      <c r="F14" s="27">
        <v>1080</v>
      </c>
      <c r="G14" s="28">
        <v>14.81</v>
      </c>
      <c r="H14" s="32">
        <f aca="true" t="shared" si="0" ref="H14:H19">F14*G14</f>
        <v>15994.8</v>
      </c>
      <c r="J14" s="92"/>
      <c r="K14" s="2"/>
      <c r="L14" s="2"/>
      <c r="M14" s="2"/>
      <c r="N14" s="2"/>
      <c r="O14" s="2"/>
      <c r="P14" s="2"/>
      <c r="Q14" s="2"/>
      <c r="R14" s="2"/>
    </row>
    <row r="15" spans="1:18" ht="21.75">
      <c r="A15" s="22" t="s">
        <v>21</v>
      </c>
      <c r="B15" s="23" t="s">
        <v>47</v>
      </c>
      <c r="C15" s="23" t="s">
        <v>140</v>
      </c>
      <c r="D15" s="24" t="s">
        <v>46</v>
      </c>
      <c r="E15" s="25" t="s">
        <v>36</v>
      </c>
      <c r="F15" s="27">
        <v>3</v>
      </c>
      <c r="G15" s="28">
        <v>394.53</v>
      </c>
      <c r="H15" s="26">
        <f t="shared" si="0"/>
        <v>1183.59</v>
      </c>
      <c r="J15" s="92"/>
      <c r="K15" s="1"/>
      <c r="L15" s="2"/>
      <c r="M15" s="2"/>
      <c r="N15" s="2"/>
      <c r="O15" s="2"/>
      <c r="P15" s="2"/>
      <c r="Q15" s="2"/>
      <c r="R15" s="2"/>
    </row>
    <row r="16" spans="1:18" ht="21.75">
      <c r="A16" s="22" t="s">
        <v>22</v>
      </c>
      <c r="B16" s="23">
        <v>7010100170</v>
      </c>
      <c r="C16" s="23" t="s">
        <v>160</v>
      </c>
      <c r="D16" s="29" t="s">
        <v>163</v>
      </c>
      <c r="E16" s="30" t="s">
        <v>36</v>
      </c>
      <c r="F16" s="27">
        <v>3</v>
      </c>
      <c r="G16" s="28">
        <v>497.86</v>
      </c>
      <c r="H16" s="26">
        <f t="shared" si="0"/>
        <v>1493.58</v>
      </c>
      <c r="I16" s="4"/>
      <c r="J16" s="92"/>
      <c r="K16" s="1"/>
      <c r="L16" s="2"/>
      <c r="M16" s="2"/>
      <c r="N16" s="2"/>
      <c r="O16" s="2"/>
      <c r="P16" s="2"/>
      <c r="Q16" s="2"/>
      <c r="R16" s="2"/>
    </row>
    <row r="17" spans="1:18" ht="21.75">
      <c r="A17" s="31" t="s">
        <v>175</v>
      </c>
      <c r="B17" s="23">
        <v>93210</v>
      </c>
      <c r="C17" s="23" t="s">
        <v>140</v>
      </c>
      <c r="D17" s="29" t="s">
        <v>128</v>
      </c>
      <c r="E17" s="23" t="s">
        <v>4</v>
      </c>
      <c r="F17" s="27">
        <v>10</v>
      </c>
      <c r="G17" s="28">
        <v>363.97</v>
      </c>
      <c r="H17" s="32">
        <f t="shared" si="0"/>
        <v>3639.7</v>
      </c>
      <c r="J17" s="92"/>
      <c r="K17" s="1"/>
      <c r="L17" s="2"/>
      <c r="M17" s="2"/>
      <c r="N17" s="2"/>
      <c r="O17" s="2"/>
      <c r="P17" s="2"/>
      <c r="Q17" s="2"/>
      <c r="R17" s="2"/>
    </row>
    <row r="18" spans="1:18" ht="12.75">
      <c r="A18" s="22" t="s">
        <v>176</v>
      </c>
      <c r="B18" s="23">
        <v>7010100190</v>
      </c>
      <c r="C18" s="23" t="s">
        <v>160</v>
      </c>
      <c r="D18" s="29" t="s">
        <v>164</v>
      </c>
      <c r="E18" s="30" t="s">
        <v>48</v>
      </c>
      <c r="F18" s="27">
        <v>2</v>
      </c>
      <c r="G18" s="28">
        <v>604.36</v>
      </c>
      <c r="H18" s="32">
        <f t="shared" si="0"/>
        <v>1208.72</v>
      </c>
      <c r="I18" s="4"/>
      <c r="J18" s="92"/>
      <c r="K18" s="2"/>
      <c r="L18" s="2"/>
      <c r="M18" s="2"/>
      <c r="N18" s="2"/>
      <c r="O18" s="2"/>
      <c r="P18" s="2"/>
      <c r="Q18" s="2"/>
      <c r="R18" s="2"/>
    </row>
    <row r="19" spans="1:18" ht="21.75">
      <c r="A19" s="22" t="s">
        <v>188</v>
      </c>
      <c r="B19" s="23">
        <v>7010100200</v>
      </c>
      <c r="C19" s="23" t="s">
        <v>160</v>
      </c>
      <c r="D19" s="29" t="s">
        <v>165</v>
      </c>
      <c r="E19" s="30" t="s">
        <v>48</v>
      </c>
      <c r="F19" s="27">
        <v>2</v>
      </c>
      <c r="G19" s="28">
        <v>604.36</v>
      </c>
      <c r="H19" s="32">
        <f t="shared" si="0"/>
        <v>1208.72</v>
      </c>
      <c r="I19" s="4"/>
      <c r="J19" s="92"/>
      <c r="K19" s="2"/>
      <c r="L19" s="2"/>
      <c r="M19" s="2"/>
      <c r="N19" s="2"/>
      <c r="O19" s="2"/>
      <c r="P19" s="2"/>
      <c r="Q19" s="2"/>
      <c r="R19" s="2"/>
    </row>
    <row r="20" spans="1:18" ht="12.75">
      <c r="A20" s="33" t="s">
        <v>2</v>
      </c>
      <c r="B20" s="23"/>
      <c r="C20" s="23"/>
      <c r="D20" s="18" t="s">
        <v>39</v>
      </c>
      <c r="E20" s="23"/>
      <c r="F20" s="27"/>
      <c r="G20" s="34"/>
      <c r="H20" s="35">
        <f>SUM(H21:H22)</f>
        <v>2930</v>
      </c>
      <c r="J20" s="92"/>
      <c r="K20" s="2"/>
      <c r="L20" s="2"/>
      <c r="M20" s="2"/>
      <c r="N20" s="2"/>
      <c r="O20" s="2"/>
      <c r="P20" s="2"/>
      <c r="Q20" s="2"/>
      <c r="R20" s="2"/>
    </row>
    <row r="21" spans="1:18" ht="21.75">
      <c r="A21" s="31" t="s">
        <v>23</v>
      </c>
      <c r="B21" s="23" t="s">
        <v>232</v>
      </c>
      <c r="C21" s="48" t="s">
        <v>231</v>
      </c>
      <c r="D21" s="29" t="s">
        <v>185</v>
      </c>
      <c r="E21" s="23" t="s">
        <v>48</v>
      </c>
      <c r="F21" s="27">
        <v>4</v>
      </c>
      <c r="G21" s="34">
        <v>253.96</v>
      </c>
      <c r="H21" s="32">
        <f>F21*G21</f>
        <v>1015.84</v>
      </c>
      <c r="I21" s="2"/>
      <c r="J21" s="93"/>
      <c r="K21" s="2"/>
      <c r="L21" s="2"/>
      <c r="M21" s="2"/>
      <c r="N21" s="2"/>
      <c r="O21" s="2"/>
      <c r="P21" s="2"/>
      <c r="Q21" s="2"/>
      <c r="R21" s="2"/>
    </row>
    <row r="22" spans="1:18" ht="12.75">
      <c r="A22" s="31" t="s">
        <v>24</v>
      </c>
      <c r="B22" s="23">
        <v>6240</v>
      </c>
      <c r="C22" s="23" t="s">
        <v>140</v>
      </c>
      <c r="D22" s="29" t="s">
        <v>49</v>
      </c>
      <c r="E22" s="23" t="s">
        <v>48</v>
      </c>
      <c r="F22" s="27">
        <v>4</v>
      </c>
      <c r="G22" s="34">
        <v>478.54</v>
      </c>
      <c r="H22" s="32">
        <f>F22*G22</f>
        <v>1914.16</v>
      </c>
      <c r="I22" s="2"/>
      <c r="J22" s="92"/>
      <c r="K22" s="2"/>
      <c r="L22" s="2"/>
      <c r="M22" s="2"/>
      <c r="N22" s="2"/>
      <c r="O22" s="2"/>
      <c r="P22" s="2"/>
      <c r="Q22" s="2"/>
      <c r="R22" s="2"/>
    </row>
    <row r="23" spans="1:18" ht="21.75">
      <c r="A23" s="33" t="s">
        <v>25</v>
      </c>
      <c r="B23" s="23"/>
      <c r="C23" s="23"/>
      <c r="D23" s="36" t="s">
        <v>40</v>
      </c>
      <c r="E23" s="23"/>
      <c r="F23" s="23"/>
      <c r="G23" s="34"/>
      <c r="H23" s="35">
        <f>SUM(H24:H29)</f>
        <v>5791.15</v>
      </c>
      <c r="I23" s="2"/>
      <c r="J23" s="92"/>
      <c r="K23" s="2"/>
      <c r="L23" s="2"/>
      <c r="M23" s="2"/>
      <c r="N23" s="2"/>
      <c r="O23" s="2"/>
      <c r="P23" s="2"/>
      <c r="Q23" s="2"/>
      <c r="R23" s="2"/>
    </row>
    <row r="24" spans="1:18" ht="21.75">
      <c r="A24" s="31" t="s">
        <v>26</v>
      </c>
      <c r="B24" s="23" t="s">
        <v>141</v>
      </c>
      <c r="C24" s="23" t="s">
        <v>140</v>
      </c>
      <c r="D24" s="29" t="s">
        <v>144</v>
      </c>
      <c r="E24" s="23" t="s">
        <v>4</v>
      </c>
      <c r="F24" s="23">
        <v>10</v>
      </c>
      <c r="G24" s="34">
        <v>8.11</v>
      </c>
      <c r="H24" s="32">
        <f aca="true" t="shared" si="1" ref="H24:H29">F24*G24</f>
        <v>81.1</v>
      </c>
      <c r="I24" s="2"/>
      <c r="J24" s="92"/>
      <c r="K24" s="2"/>
      <c r="L24" s="2"/>
      <c r="M24" s="2"/>
      <c r="N24" s="2"/>
      <c r="O24" s="2"/>
      <c r="P24" s="2"/>
      <c r="Q24" s="2"/>
      <c r="R24" s="2"/>
    </row>
    <row r="25" spans="1:18" ht="21.75">
      <c r="A25" s="31" t="s">
        <v>27</v>
      </c>
      <c r="B25" s="23"/>
      <c r="C25" s="23" t="s">
        <v>231</v>
      </c>
      <c r="D25" s="29" t="s">
        <v>142</v>
      </c>
      <c r="E25" s="23" t="s">
        <v>9</v>
      </c>
      <c r="F25" s="37">
        <v>43.52</v>
      </c>
      <c r="G25" s="34">
        <v>8</v>
      </c>
      <c r="H25" s="32">
        <f t="shared" si="1"/>
        <v>348.16</v>
      </c>
      <c r="I25" s="2"/>
      <c r="J25" s="92"/>
      <c r="K25" s="2"/>
      <c r="L25" s="2"/>
      <c r="M25" s="2"/>
      <c r="N25" s="2"/>
      <c r="O25" s="2"/>
      <c r="P25" s="2"/>
      <c r="Q25" s="2"/>
      <c r="R25" s="2"/>
    </row>
    <row r="26" spans="1:18" ht="21.75">
      <c r="A26" s="31" t="s">
        <v>28</v>
      </c>
      <c r="B26" s="23">
        <v>89993</v>
      </c>
      <c r="C26" s="23" t="s">
        <v>140</v>
      </c>
      <c r="D26" s="29" t="s">
        <v>50</v>
      </c>
      <c r="E26" s="23" t="s">
        <v>5</v>
      </c>
      <c r="F26" s="27">
        <v>1</v>
      </c>
      <c r="G26" s="34">
        <v>567.41</v>
      </c>
      <c r="H26" s="32">
        <f t="shared" si="1"/>
        <v>567.41</v>
      </c>
      <c r="I26" s="2"/>
      <c r="J26" s="92"/>
      <c r="K26" s="2"/>
      <c r="L26" s="2"/>
      <c r="M26" s="2"/>
      <c r="N26" s="2"/>
      <c r="O26" s="2"/>
      <c r="P26" s="2"/>
      <c r="Q26" s="2"/>
      <c r="R26" s="2"/>
    </row>
    <row r="27" spans="1:18" ht="21.75">
      <c r="A27" s="31" t="s">
        <v>177</v>
      </c>
      <c r="B27" s="23">
        <v>94968</v>
      </c>
      <c r="C27" s="23" t="s">
        <v>140</v>
      </c>
      <c r="D27" s="38" t="s">
        <v>10</v>
      </c>
      <c r="E27" s="30" t="s">
        <v>5</v>
      </c>
      <c r="F27" s="27">
        <v>1</v>
      </c>
      <c r="G27" s="34">
        <v>202.13</v>
      </c>
      <c r="H27" s="32">
        <f t="shared" si="1"/>
        <v>202.13</v>
      </c>
      <c r="I27" s="2"/>
      <c r="J27" s="92"/>
      <c r="K27" s="2"/>
      <c r="L27" s="2"/>
      <c r="M27" s="2"/>
      <c r="N27" s="2"/>
      <c r="O27" s="2"/>
      <c r="P27" s="2"/>
      <c r="Q27" s="2"/>
      <c r="R27" s="2"/>
    </row>
    <row r="28" spans="1:18" ht="21.75">
      <c r="A28" s="31" t="s">
        <v>178</v>
      </c>
      <c r="B28" s="23">
        <v>34439</v>
      </c>
      <c r="C28" s="23" t="s">
        <v>140</v>
      </c>
      <c r="D28" s="38" t="s">
        <v>129</v>
      </c>
      <c r="E28" s="30" t="s">
        <v>35</v>
      </c>
      <c r="F28" s="39">
        <v>525</v>
      </c>
      <c r="G28" s="40">
        <v>5.25</v>
      </c>
      <c r="H28" s="32">
        <f t="shared" si="1"/>
        <v>2756.25</v>
      </c>
      <c r="I28" s="2"/>
      <c r="J28" s="92"/>
      <c r="K28" s="2"/>
      <c r="L28" s="1"/>
      <c r="M28" s="2"/>
      <c r="N28" s="2"/>
      <c r="O28" s="2"/>
      <c r="P28" s="2"/>
      <c r="Q28" s="2"/>
      <c r="R28" s="2"/>
    </row>
    <row r="29" spans="1:18" ht="21.75">
      <c r="A29" s="31" t="s">
        <v>179</v>
      </c>
      <c r="B29" s="23">
        <v>94965</v>
      </c>
      <c r="C29" s="23" t="s">
        <v>140</v>
      </c>
      <c r="D29" s="38" t="s">
        <v>130</v>
      </c>
      <c r="E29" s="30" t="s">
        <v>5</v>
      </c>
      <c r="F29" s="27">
        <v>7</v>
      </c>
      <c r="G29" s="34">
        <v>262.3</v>
      </c>
      <c r="H29" s="32">
        <f t="shared" si="1"/>
        <v>1836.1</v>
      </c>
      <c r="I29" s="2"/>
      <c r="J29" s="92"/>
      <c r="K29" s="2"/>
      <c r="L29" s="2"/>
      <c r="M29" s="2"/>
      <c r="N29" s="2"/>
      <c r="O29" s="2"/>
      <c r="P29" s="2"/>
      <c r="Q29" s="2"/>
      <c r="R29" s="2"/>
    </row>
    <row r="30" spans="1:18" ht="12.75">
      <c r="A30" s="22"/>
      <c r="B30" s="23"/>
      <c r="C30" s="23"/>
      <c r="D30" s="29"/>
      <c r="E30" s="23"/>
      <c r="F30" s="27"/>
      <c r="G30" s="34"/>
      <c r="H30" s="26"/>
      <c r="J30" s="92"/>
      <c r="K30" s="2"/>
      <c r="L30" s="2"/>
      <c r="M30" s="2"/>
      <c r="N30" s="2"/>
      <c r="O30" s="2"/>
      <c r="P30" s="2"/>
      <c r="Q30" s="2"/>
      <c r="R30" s="2"/>
    </row>
    <row r="31" spans="1:18" ht="22.5">
      <c r="A31" s="13">
        <v>2</v>
      </c>
      <c r="B31" s="14"/>
      <c r="C31" s="14"/>
      <c r="D31" s="42" t="s">
        <v>51</v>
      </c>
      <c r="E31" s="14"/>
      <c r="F31" s="14"/>
      <c r="G31" s="41"/>
      <c r="H31" s="68">
        <f>H33+H45+H60+H65+H70</f>
        <v>374117.45</v>
      </c>
      <c r="J31" s="92"/>
      <c r="K31" s="2"/>
      <c r="L31" s="2"/>
      <c r="M31" s="2"/>
      <c r="N31" s="2"/>
      <c r="O31" s="2"/>
      <c r="P31" s="2"/>
      <c r="Q31" s="2"/>
      <c r="R31" s="2"/>
    </row>
    <row r="32" spans="1:18" ht="12.75">
      <c r="A32" s="13"/>
      <c r="B32" s="14"/>
      <c r="C32" s="14"/>
      <c r="D32" s="42"/>
      <c r="E32" s="14"/>
      <c r="F32" s="14"/>
      <c r="G32" s="41"/>
      <c r="H32" s="21"/>
      <c r="J32" s="92"/>
      <c r="K32" s="2"/>
      <c r="L32" s="2"/>
      <c r="M32" s="2"/>
      <c r="N32" s="2"/>
      <c r="O32" s="2"/>
      <c r="P32" s="2"/>
      <c r="Q32" s="2"/>
      <c r="R32" s="2"/>
    </row>
    <row r="33" spans="1:18" ht="12.75">
      <c r="A33" s="13" t="s">
        <v>3</v>
      </c>
      <c r="B33" s="44"/>
      <c r="C33" s="44"/>
      <c r="D33" s="42" t="s">
        <v>52</v>
      </c>
      <c r="E33" s="14"/>
      <c r="F33" s="14"/>
      <c r="G33" s="41"/>
      <c r="H33" s="21">
        <f>SUM(H34:H44)</f>
        <v>126357.41</v>
      </c>
      <c r="J33" s="92"/>
      <c r="K33" s="2"/>
      <c r="L33" s="2"/>
      <c r="M33" s="2"/>
      <c r="N33" s="2"/>
      <c r="O33" s="2"/>
      <c r="P33" s="2"/>
      <c r="Q33" s="2"/>
      <c r="R33" s="2"/>
    </row>
    <row r="34" spans="1:18" ht="32.25">
      <c r="A34" s="22" t="s">
        <v>81</v>
      </c>
      <c r="B34" s="14"/>
      <c r="C34" s="14" t="s">
        <v>231</v>
      </c>
      <c r="D34" s="29" t="s">
        <v>167</v>
      </c>
      <c r="E34" s="14" t="s">
        <v>62</v>
      </c>
      <c r="F34" s="27">
        <v>1</v>
      </c>
      <c r="G34" s="45">
        <v>13615</v>
      </c>
      <c r="H34" s="26">
        <f aca="true" t="shared" si="2" ref="H34:H41">F34*G34</f>
        <v>13615</v>
      </c>
      <c r="I34" s="7"/>
      <c r="J34" s="92"/>
      <c r="K34" s="2"/>
      <c r="L34" s="2"/>
      <c r="M34" s="2"/>
      <c r="N34" s="2"/>
      <c r="O34" s="2"/>
      <c r="P34" s="2"/>
      <c r="Q34" s="2"/>
      <c r="R34" s="2"/>
    </row>
    <row r="35" spans="1:18" ht="21.75">
      <c r="A35" s="22" t="s">
        <v>82</v>
      </c>
      <c r="B35" s="14" t="s">
        <v>141</v>
      </c>
      <c r="C35" s="23" t="s">
        <v>140</v>
      </c>
      <c r="D35" s="29" t="s">
        <v>168</v>
      </c>
      <c r="E35" s="14" t="s">
        <v>4</v>
      </c>
      <c r="F35" s="27">
        <v>450</v>
      </c>
      <c r="G35" s="45">
        <v>8.11</v>
      </c>
      <c r="H35" s="26">
        <f t="shared" si="2"/>
        <v>3649.5</v>
      </c>
      <c r="I35" s="2"/>
      <c r="J35" s="92"/>
      <c r="K35" s="2"/>
      <c r="L35" s="2"/>
      <c r="M35" s="2"/>
      <c r="N35" s="2"/>
      <c r="O35" s="2"/>
      <c r="P35" s="2"/>
      <c r="Q35" s="2"/>
      <c r="R35" s="2"/>
    </row>
    <row r="36" spans="1:18" ht="21.75">
      <c r="A36" s="22" t="s">
        <v>149</v>
      </c>
      <c r="B36" s="14"/>
      <c r="C36" s="14" t="s">
        <v>231</v>
      </c>
      <c r="D36" s="46" t="s">
        <v>171</v>
      </c>
      <c r="E36" s="14" t="s">
        <v>48</v>
      </c>
      <c r="F36" s="27">
        <v>1</v>
      </c>
      <c r="G36" s="45">
        <v>18630</v>
      </c>
      <c r="H36" s="26">
        <f t="shared" si="2"/>
        <v>18630</v>
      </c>
      <c r="I36" s="7"/>
      <c r="J36" s="92"/>
      <c r="K36" s="2"/>
      <c r="L36" s="2"/>
      <c r="M36" s="2"/>
      <c r="N36" s="2"/>
      <c r="O36" s="2"/>
      <c r="P36" s="2"/>
      <c r="Q36" s="2"/>
      <c r="R36" s="2"/>
    </row>
    <row r="37" spans="1:18" ht="21.75">
      <c r="A37" s="22" t="s">
        <v>83</v>
      </c>
      <c r="B37" s="14"/>
      <c r="C37" s="14" t="s">
        <v>231</v>
      </c>
      <c r="D37" s="46" t="s">
        <v>117</v>
      </c>
      <c r="E37" s="14" t="s">
        <v>48</v>
      </c>
      <c r="F37" s="27">
        <v>1</v>
      </c>
      <c r="G37" s="45">
        <v>18420</v>
      </c>
      <c r="H37" s="26">
        <f t="shared" si="2"/>
        <v>18420</v>
      </c>
      <c r="I37" s="7"/>
      <c r="J37" s="92"/>
      <c r="K37" s="2"/>
      <c r="L37" s="2"/>
      <c r="M37" s="2"/>
      <c r="N37" s="2"/>
      <c r="O37" s="2"/>
      <c r="P37" s="2"/>
      <c r="Q37" s="2"/>
      <c r="R37" s="2"/>
    </row>
    <row r="38" spans="1:18" ht="21.75">
      <c r="A38" s="22" t="s">
        <v>84</v>
      </c>
      <c r="B38" s="14" t="s">
        <v>141</v>
      </c>
      <c r="C38" s="23" t="s">
        <v>140</v>
      </c>
      <c r="D38" s="29" t="s">
        <v>169</v>
      </c>
      <c r="E38" s="14" t="s">
        <v>4</v>
      </c>
      <c r="F38" s="27">
        <v>400</v>
      </c>
      <c r="G38" s="45">
        <v>51.43</v>
      </c>
      <c r="H38" s="26">
        <f t="shared" si="2"/>
        <v>20572</v>
      </c>
      <c r="I38" s="2"/>
      <c r="J38" s="92"/>
      <c r="K38" s="2"/>
      <c r="L38" s="2"/>
      <c r="M38" s="2"/>
      <c r="N38" s="2"/>
      <c r="O38" s="2"/>
      <c r="P38" s="2"/>
      <c r="Q38" s="2"/>
      <c r="R38" s="2"/>
    </row>
    <row r="39" spans="1:18" ht="12.75">
      <c r="A39" s="22" t="s">
        <v>85</v>
      </c>
      <c r="B39" s="14"/>
      <c r="C39" s="14" t="s">
        <v>231</v>
      </c>
      <c r="D39" s="46" t="s">
        <v>170</v>
      </c>
      <c r="E39" s="14" t="s">
        <v>48</v>
      </c>
      <c r="F39" s="27">
        <v>1</v>
      </c>
      <c r="G39" s="45">
        <v>14650</v>
      </c>
      <c r="H39" s="26">
        <f t="shared" si="2"/>
        <v>14650</v>
      </c>
      <c r="I39" s="2"/>
      <c r="J39" s="94"/>
      <c r="K39" s="2"/>
      <c r="L39" s="2"/>
      <c r="M39" s="2"/>
      <c r="N39" s="2"/>
      <c r="O39" s="2"/>
      <c r="P39" s="2"/>
      <c r="Q39" s="2"/>
      <c r="R39" s="2"/>
    </row>
    <row r="40" spans="1:18" ht="12.75">
      <c r="A40" s="22" t="s">
        <v>86</v>
      </c>
      <c r="B40" s="14"/>
      <c r="C40" s="14" t="s">
        <v>231</v>
      </c>
      <c r="D40" s="46" t="s">
        <v>53</v>
      </c>
      <c r="E40" s="14" t="s">
        <v>48</v>
      </c>
      <c r="F40" s="27">
        <v>1</v>
      </c>
      <c r="G40" s="45">
        <v>1890</v>
      </c>
      <c r="H40" s="26">
        <f t="shared" si="2"/>
        <v>1890</v>
      </c>
      <c r="I40" s="2"/>
      <c r="J40" s="92"/>
      <c r="K40" s="2"/>
      <c r="L40" s="2"/>
      <c r="M40" s="2"/>
      <c r="N40" s="2"/>
      <c r="O40" s="2"/>
      <c r="P40" s="2"/>
      <c r="Q40" s="2"/>
      <c r="R40" s="2"/>
    </row>
    <row r="41" spans="1:18" ht="21.75">
      <c r="A41" s="22" t="s">
        <v>87</v>
      </c>
      <c r="B41" s="14"/>
      <c r="C41" s="14" t="s">
        <v>231</v>
      </c>
      <c r="D41" s="47" t="s">
        <v>166</v>
      </c>
      <c r="E41" s="14" t="s">
        <v>48</v>
      </c>
      <c r="F41" s="27">
        <v>1</v>
      </c>
      <c r="G41" s="45">
        <v>5320</v>
      </c>
      <c r="H41" s="26">
        <f t="shared" si="2"/>
        <v>5320</v>
      </c>
      <c r="I41" s="7"/>
      <c r="J41" s="92"/>
      <c r="K41" s="2"/>
      <c r="L41" s="2"/>
      <c r="M41" s="2"/>
      <c r="N41" s="2"/>
      <c r="O41" s="2"/>
      <c r="P41" s="2"/>
      <c r="Q41" s="2"/>
      <c r="R41" s="2"/>
    </row>
    <row r="42" spans="1:18" ht="24" customHeight="1">
      <c r="A42" s="22" t="s">
        <v>88</v>
      </c>
      <c r="B42" s="14"/>
      <c r="C42" s="14" t="s">
        <v>231</v>
      </c>
      <c r="D42" s="29" t="s">
        <v>54</v>
      </c>
      <c r="E42" s="23" t="s">
        <v>48</v>
      </c>
      <c r="F42" s="27">
        <v>1</v>
      </c>
      <c r="G42" s="43">
        <v>415</v>
      </c>
      <c r="H42" s="26">
        <f>F42*G42</f>
        <v>415</v>
      </c>
      <c r="I42" s="2"/>
      <c r="J42" s="92"/>
      <c r="K42" s="1"/>
      <c r="L42" s="2"/>
      <c r="M42" s="2"/>
      <c r="N42" s="2"/>
      <c r="O42" s="2"/>
      <c r="P42" s="2"/>
      <c r="Q42" s="2"/>
      <c r="R42" s="2"/>
    </row>
    <row r="43" spans="1:18" ht="21.75">
      <c r="A43" s="22" t="s">
        <v>150</v>
      </c>
      <c r="B43" s="14" t="s">
        <v>233</v>
      </c>
      <c r="C43" s="14" t="s">
        <v>231</v>
      </c>
      <c r="D43" s="29" t="s">
        <v>55</v>
      </c>
      <c r="E43" s="23" t="s">
        <v>48</v>
      </c>
      <c r="F43" s="19">
        <v>1</v>
      </c>
      <c r="G43" s="45">
        <v>545.91</v>
      </c>
      <c r="H43" s="26">
        <f>F43*G43</f>
        <v>545.91</v>
      </c>
      <c r="I43" s="2"/>
      <c r="J43" s="93"/>
      <c r="K43" s="2"/>
      <c r="L43" s="2"/>
      <c r="M43" s="2"/>
      <c r="N43" s="2"/>
      <c r="O43" s="2"/>
      <c r="P43" s="2"/>
      <c r="Q43" s="2"/>
      <c r="R43" s="2"/>
    </row>
    <row r="44" spans="1:18" ht="21.75">
      <c r="A44" s="22" t="s">
        <v>151</v>
      </c>
      <c r="B44" s="16"/>
      <c r="C44" s="16" t="s">
        <v>231</v>
      </c>
      <c r="D44" s="29" t="s">
        <v>145</v>
      </c>
      <c r="E44" s="48" t="s">
        <v>48</v>
      </c>
      <c r="F44" s="19">
        <v>1</v>
      </c>
      <c r="G44" s="41">
        <v>28650</v>
      </c>
      <c r="H44" s="26">
        <f>F44*G44</f>
        <v>28650</v>
      </c>
      <c r="I44" s="2"/>
      <c r="J44" s="92"/>
      <c r="K44" s="2"/>
      <c r="L44" s="2"/>
      <c r="M44" s="2"/>
      <c r="N44" s="2"/>
      <c r="O44" s="2"/>
      <c r="P44" s="2"/>
      <c r="Q44" s="2"/>
      <c r="R44" s="2"/>
    </row>
    <row r="45" spans="1:18" ht="12.75">
      <c r="A45" s="13" t="s">
        <v>6</v>
      </c>
      <c r="B45" s="44"/>
      <c r="C45" s="44"/>
      <c r="D45" s="36" t="s">
        <v>56</v>
      </c>
      <c r="E45" s="14"/>
      <c r="F45" s="23"/>
      <c r="G45" s="41"/>
      <c r="H45" s="21">
        <f>SUM(H46:H59)</f>
        <v>137458.88</v>
      </c>
      <c r="I45" s="2"/>
      <c r="J45" s="92"/>
      <c r="K45" s="2"/>
      <c r="L45" s="2"/>
      <c r="M45" s="2"/>
      <c r="N45" s="2"/>
      <c r="O45" s="2"/>
      <c r="P45" s="2"/>
      <c r="Q45" s="2"/>
      <c r="R45" s="2"/>
    </row>
    <row r="46" spans="1:18" ht="21.75">
      <c r="A46" s="22" t="s">
        <v>89</v>
      </c>
      <c r="B46" s="14">
        <v>89713</v>
      </c>
      <c r="C46" s="23" t="s">
        <v>140</v>
      </c>
      <c r="D46" s="29" t="s">
        <v>57</v>
      </c>
      <c r="E46" s="49" t="s">
        <v>48</v>
      </c>
      <c r="F46" s="50">
        <v>64</v>
      </c>
      <c r="G46" s="41">
        <v>30.8</v>
      </c>
      <c r="H46" s="26">
        <f aca="true" t="shared" si="3" ref="H46:H59">F46*G46</f>
        <v>1971.2</v>
      </c>
      <c r="I46" s="2"/>
      <c r="J46" s="92"/>
      <c r="K46" s="2"/>
      <c r="L46" s="2"/>
      <c r="M46" s="2"/>
      <c r="N46" s="2"/>
      <c r="O46" s="2"/>
      <c r="P46" s="2"/>
      <c r="Q46" s="2"/>
      <c r="R46" s="2"/>
    </row>
    <row r="47" spans="1:18" ht="21.75">
      <c r="A47" s="22" t="s">
        <v>90</v>
      </c>
      <c r="B47" s="14"/>
      <c r="C47" s="14" t="s">
        <v>231</v>
      </c>
      <c r="D47" s="29" t="s">
        <v>123</v>
      </c>
      <c r="E47" s="49" t="s">
        <v>48</v>
      </c>
      <c r="F47" s="50">
        <v>64</v>
      </c>
      <c r="G47" s="41">
        <v>35</v>
      </c>
      <c r="H47" s="26">
        <f t="shared" si="3"/>
        <v>2240</v>
      </c>
      <c r="I47" s="2"/>
      <c r="J47" s="92"/>
      <c r="K47" s="2"/>
      <c r="L47" s="2"/>
      <c r="M47" s="2"/>
      <c r="N47" s="2"/>
      <c r="O47" s="2"/>
      <c r="P47" s="2"/>
      <c r="Q47" s="2"/>
      <c r="R47" s="2"/>
    </row>
    <row r="48" spans="1:18" ht="21.75">
      <c r="A48" s="22" t="s">
        <v>152</v>
      </c>
      <c r="B48" s="14"/>
      <c r="C48" s="14" t="s">
        <v>231</v>
      </c>
      <c r="D48" s="29" t="s">
        <v>124</v>
      </c>
      <c r="E48" s="49" t="s">
        <v>48</v>
      </c>
      <c r="F48" s="50">
        <v>20</v>
      </c>
      <c r="G48" s="41">
        <v>47</v>
      </c>
      <c r="H48" s="26">
        <f t="shared" si="3"/>
        <v>940</v>
      </c>
      <c r="I48" s="2"/>
      <c r="J48" s="92"/>
      <c r="K48" s="2"/>
      <c r="L48" s="2"/>
      <c r="M48" s="2"/>
      <c r="N48" s="2"/>
      <c r="O48" s="2"/>
      <c r="P48" s="2"/>
      <c r="Q48" s="2"/>
      <c r="R48" s="2"/>
    </row>
    <row r="49" spans="1:18" ht="21.75">
      <c r="A49" s="22" t="s">
        <v>153</v>
      </c>
      <c r="B49" s="14"/>
      <c r="C49" s="14" t="s">
        <v>231</v>
      </c>
      <c r="D49" s="29" t="s">
        <v>117</v>
      </c>
      <c r="E49" s="49" t="s">
        <v>48</v>
      </c>
      <c r="F49" s="52">
        <v>1</v>
      </c>
      <c r="G49" s="41">
        <v>18420</v>
      </c>
      <c r="H49" s="26">
        <f t="shared" si="3"/>
        <v>18420</v>
      </c>
      <c r="I49" s="2"/>
      <c r="J49" s="92"/>
      <c r="K49" s="2"/>
      <c r="L49" s="2"/>
      <c r="M49" s="2"/>
      <c r="N49" s="2"/>
      <c r="O49" s="2"/>
      <c r="P49" s="2"/>
      <c r="Q49" s="2"/>
      <c r="R49" s="2"/>
    </row>
    <row r="50" spans="1:18" ht="12.75">
      <c r="A50" s="22" t="s">
        <v>91</v>
      </c>
      <c r="B50" s="14"/>
      <c r="C50" s="14" t="s">
        <v>231</v>
      </c>
      <c r="D50" s="29" t="s">
        <v>118</v>
      </c>
      <c r="E50" s="14" t="s">
        <v>48</v>
      </c>
      <c r="F50" s="27">
        <v>1</v>
      </c>
      <c r="G50" s="41">
        <v>22600</v>
      </c>
      <c r="H50" s="26">
        <f t="shared" si="3"/>
        <v>22600</v>
      </c>
      <c r="I50" s="7"/>
      <c r="J50" s="92"/>
      <c r="K50" s="2"/>
      <c r="L50" s="2"/>
      <c r="M50" s="2"/>
      <c r="N50" s="2"/>
      <c r="O50" s="2"/>
      <c r="P50" s="2"/>
      <c r="Q50" s="2"/>
      <c r="R50" s="2"/>
    </row>
    <row r="51" spans="1:18" ht="21.75">
      <c r="A51" s="22" t="s">
        <v>92</v>
      </c>
      <c r="B51" s="14"/>
      <c r="C51" s="14" t="s">
        <v>231</v>
      </c>
      <c r="D51" s="29" t="s">
        <v>119</v>
      </c>
      <c r="E51" s="23" t="s">
        <v>48</v>
      </c>
      <c r="F51" s="27">
        <v>1</v>
      </c>
      <c r="G51" s="41">
        <v>42890</v>
      </c>
      <c r="H51" s="26">
        <f t="shared" si="3"/>
        <v>42890</v>
      </c>
      <c r="I51" s="7"/>
      <c r="J51" s="92"/>
      <c r="K51" s="2"/>
      <c r="L51" s="2"/>
      <c r="M51" s="2"/>
      <c r="N51" s="2"/>
      <c r="O51" s="2"/>
      <c r="P51" s="2"/>
      <c r="Q51" s="2"/>
      <c r="R51" s="2"/>
    </row>
    <row r="52" spans="1:18" ht="12.75">
      <c r="A52" s="22" t="s">
        <v>93</v>
      </c>
      <c r="B52" s="14"/>
      <c r="C52" s="14" t="s">
        <v>231</v>
      </c>
      <c r="D52" s="29" t="s">
        <v>53</v>
      </c>
      <c r="E52" s="23" t="s">
        <v>48</v>
      </c>
      <c r="F52" s="27">
        <v>1</v>
      </c>
      <c r="G52" s="41">
        <v>1860</v>
      </c>
      <c r="H52" s="26">
        <f t="shared" si="3"/>
        <v>1860</v>
      </c>
      <c r="J52" s="92"/>
      <c r="K52" s="2"/>
      <c r="L52" s="2"/>
      <c r="M52" s="2"/>
      <c r="N52" s="2"/>
      <c r="O52" s="2"/>
      <c r="P52" s="2"/>
      <c r="Q52" s="2"/>
      <c r="R52" s="2"/>
    </row>
    <row r="53" spans="1:18" ht="21.75">
      <c r="A53" s="22" t="s">
        <v>94</v>
      </c>
      <c r="B53" s="14"/>
      <c r="C53" s="14" t="s">
        <v>231</v>
      </c>
      <c r="D53" s="29" t="s">
        <v>120</v>
      </c>
      <c r="E53" s="51" t="s">
        <v>48</v>
      </c>
      <c r="F53" s="52">
        <v>1</v>
      </c>
      <c r="G53" s="41">
        <v>3780</v>
      </c>
      <c r="H53" s="26">
        <f t="shared" si="3"/>
        <v>3780</v>
      </c>
      <c r="J53" s="92"/>
      <c r="K53" s="2"/>
      <c r="L53" s="2"/>
      <c r="M53" s="2"/>
      <c r="N53" s="2"/>
      <c r="O53" s="2"/>
      <c r="P53" s="2"/>
      <c r="Q53" s="2"/>
      <c r="R53" s="2"/>
    </row>
    <row r="54" spans="1:18" ht="12.75">
      <c r="A54" s="22" t="s">
        <v>95</v>
      </c>
      <c r="B54" s="14"/>
      <c r="C54" s="14" t="s">
        <v>231</v>
      </c>
      <c r="D54" s="29" t="s">
        <v>172</v>
      </c>
      <c r="E54" s="51" t="s">
        <v>48</v>
      </c>
      <c r="F54" s="52">
        <v>1</v>
      </c>
      <c r="G54" s="34">
        <v>16890</v>
      </c>
      <c r="H54" s="32">
        <f t="shared" si="3"/>
        <v>16890</v>
      </c>
      <c r="I54" s="2"/>
      <c r="J54" s="92"/>
      <c r="K54" s="2"/>
      <c r="L54" s="2"/>
      <c r="M54" s="2"/>
      <c r="N54" s="2"/>
      <c r="O54" s="2"/>
      <c r="P54" s="2"/>
      <c r="Q54" s="2"/>
      <c r="R54" s="2"/>
    </row>
    <row r="55" spans="1:18" ht="21.75">
      <c r="A55" s="22" t="s">
        <v>96</v>
      </c>
      <c r="B55" s="14"/>
      <c r="C55" s="14" t="s">
        <v>231</v>
      </c>
      <c r="D55" s="29" t="s">
        <v>121</v>
      </c>
      <c r="E55" s="51" t="s">
        <v>48</v>
      </c>
      <c r="F55" s="52">
        <v>1</v>
      </c>
      <c r="G55" s="41">
        <v>14420</v>
      </c>
      <c r="H55" s="26">
        <f t="shared" si="3"/>
        <v>14420</v>
      </c>
      <c r="J55" s="94"/>
      <c r="K55" s="2"/>
      <c r="L55" s="2"/>
      <c r="M55" s="2"/>
      <c r="N55" s="2"/>
      <c r="O55" s="2"/>
      <c r="P55" s="2"/>
      <c r="Q55" s="2"/>
      <c r="R55" s="2"/>
    </row>
    <row r="56" spans="1:18" ht="21.75">
      <c r="A56" s="22" t="s">
        <v>97</v>
      </c>
      <c r="B56" s="14"/>
      <c r="C56" s="14" t="s">
        <v>231</v>
      </c>
      <c r="D56" s="46" t="s">
        <v>122</v>
      </c>
      <c r="E56" s="49" t="s">
        <v>48</v>
      </c>
      <c r="F56" s="50">
        <v>1</v>
      </c>
      <c r="G56" s="41">
        <v>5600</v>
      </c>
      <c r="H56" s="26">
        <f t="shared" si="3"/>
        <v>5600</v>
      </c>
      <c r="J56" s="92"/>
      <c r="K56" s="2"/>
      <c r="L56" s="2"/>
      <c r="M56" s="2"/>
      <c r="N56" s="2"/>
      <c r="O56" s="2"/>
      <c r="P56" s="2"/>
      <c r="Q56" s="2"/>
      <c r="R56" s="2"/>
    </row>
    <row r="57" spans="1:18" ht="21.75">
      <c r="A57" s="22" t="s">
        <v>154</v>
      </c>
      <c r="B57" s="14" t="s">
        <v>234</v>
      </c>
      <c r="C57" s="14" t="s">
        <v>231</v>
      </c>
      <c r="D57" s="29" t="s">
        <v>173</v>
      </c>
      <c r="E57" s="51" t="s">
        <v>48</v>
      </c>
      <c r="F57" s="52">
        <v>8</v>
      </c>
      <c r="G57" s="34">
        <v>253.96</v>
      </c>
      <c r="H57" s="26">
        <f t="shared" si="3"/>
        <v>2031.68</v>
      </c>
      <c r="J57" s="93"/>
      <c r="K57" s="2"/>
      <c r="L57" s="2"/>
      <c r="M57" s="2"/>
      <c r="N57" s="2"/>
      <c r="O57" s="2"/>
      <c r="P57" s="2"/>
      <c r="Q57" s="2"/>
      <c r="R57" s="2"/>
    </row>
    <row r="58" spans="1:18" ht="21.75">
      <c r="A58" s="22" t="s">
        <v>155</v>
      </c>
      <c r="B58" s="14"/>
      <c r="C58" s="14" t="s">
        <v>231</v>
      </c>
      <c r="D58" s="29" t="s">
        <v>143</v>
      </c>
      <c r="E58" s="51" t="s">
        <v>48</v>
      </c>
      <c r="F58" s="52">
        <v>8</v>
      </c>
      <c r="G58" s="34">
        <v>360</v>
      </c>
      <c r="H58" s="26">
        <f t="shared" si="3"/>
        <v>2880</v>
      </c>
      <c r="J58" s="92"/>
      <c r="K58" s="2"/>
      <c r="L58" s="2"/>
      <c r="M58" s="2"/>
      <c r="N58" s="2"/>
      <c r="O58" s="2"/>
      <c r="P58" s="2"/>
      <c r="Q58" s="2"/>
      <c r="R58" s="2"/>
    </row>
    <row r="59" spans="1:18" ht="21.75">
      <c r="A59" s="22" t="s">
        <v>156</v>
      </c>
      <c r="B59" s="14">
        <v>11927</v>
      </c>
      <c r="C59" s="23" t="s">
        <v>140</v>
      </c>
      <c r="D59" s="29" t="s">
        <v>58</v>
      </c>
      <c r="E59" s="51" t="s">
        <v>48</v>
      </c>
      <c r="F59" s="52">
        <v>26</v>
      </c>
      <c r="G59" s="34">
        <v>36</v>
      </c>
      <c r="H59" s="26">
        <f t="shared" si="3"/>
        <v>936</v>
      </c>
      <c r="J59" s="92"/>
      <c r="K59" s="2"/>
      <c r="L59" s="2"/>
      <c r="M59" s="2"/>
      <c r="N59" s="2"/>
      <c r="O59" s="2"/>
      <c r="P59" s="2"/>
      <c r="Q59" s="2"/>
      <c r="R59" s="2"/>
    </row>
    <row r="60" spans="1:18" ht="12.75">
      <c r="A60" s="13" t="s">
        <v>32</v>
      </c>
      <c r="B60" s="44"/>
      <c r="C60" s="44"/>
      <c r="D60" s="42" t="s">
        <v>59</v>
      </c>
      <c r="E60" s="14"/>
      <c r="F60" s="14"/>
      <c r="G60" s="41"/>
      <c r="H60" s="21">
        <f>SUM(H61:H64)</f>
        <v>64399.92</v>
      </c>
      <c r="J60" s="92"/>
      <c r="K60" s="2"/>
      <c r="L60" s="2"/>
      <c r="M60" s="2"/>
      <c r="N60" s="2"/>
      <c r="O60" s="2"/>
      <c r="P60" s="2"/>
      <c r="Q60" s="2"/>
      <c r="R60" s="2"/>
    </row>
    <row r="61" spans="1:18" ht="12.75">
      <c r="A61" s="22" t="s">
        <v>98</v>
      </c>
      <c r="B61" s="14"/>
      <c r="C61" s="14" t="s">
        <v>231</v>
      </c>
      <c r="D61" s="46" t="s">
        <v>189</v>
      </c>
      <c r="E61" s="14" t="s">
        <v>48</v>
      </c>
      <c r="F61" s="19">
        <v>1</v>
      </c>
      <c r="G61" s="41">
        <v>12000</v>
      </c>
      <c r="H61" s="26">
        <f>F61*G61</f>
        <v>12000</v>
      </c>
      <c r="I61" s="2"/>
      <c r="J61" s="92"/>
      <c r="K61" s="2"/>
      <c r="L61" s="2"/>
      <c r="M61" s="2"/>
      <c r="N61" s="2"/>
      <c r="O61" s="2"/>
      <c r="P61" s="2"/>
      <c r="Q61" s="2"/>
      <c r="R61" s="2"/>
    </row>
    <row r="62" spans="1:18" ht="12.75">
      <c r="A62" s="22" t="s">
        <v>99</v>
      </c>
      <c r="B62" s="14"/>
      <c r="C62" s="14" t="s">
        <v>231</v>
      </c>
      <c r="D62" s="29" t="s">
        <v>60</v>
      </c>
      <c r="E62" s="14" t="s">
        <v>48</v>
      </c>
      <c r="F62" s="19">
        <v>1</v>
      </c>
      <c r="G62" s="41">
        <v>45000</v>
      </c>
      <c r="H62" s="26">
        <f>F62*G62</f>
        <v>45000</v>
      </c>
      <c r="J62" s="92"/>
      <c r="K62" s="2"/>
      <c r="L62" s="2"/>
      <c r="M62" s="2"/>
      <c r="N62" s="2"/>
      <c r="O62" s="2"/>
      <c r="P62" s="2"/>
      <c r="Q62" s="2"/>
      <c r="R62" s="2"/>
    </row>
    <row r="63" spans="1:18" ht="12.75">
      <c r="A63" s="22" t="s">
        <v>100</v>
      </c>
      <c r="B63" s="14"/>
      <c r="C63" s="14" t="s">
        <v>231</v>
      </c>
      <c r="D63" s="29" t="s">
        <v>61</v>
      </c>
      <c r="E63" s="14" t="s">
        <v>62</v>
      </c>
      <c r="F63" s="19">
        <v>40</v>
      </c>
      <c r="G63" s="41">
        <v>180</v>
      </c>
      <c r="H63" s="26">
        <f>F63*G63</f>
        <v>7200</v>
      </c>
      <c r="I63" s="2"/>
      <c r="J63" s="92"/>
      <c r="K63" s="2"/>
      <c r="L63" s="2"/>
      <c r="M63" s="2"/>
      <c r="N63" s="2"/>
      <c r="O63" s="2"/>
      <c r="P63" s="2"/>
      <c r="Q63" s="2"/>
      <c r="R63" s="2"/>
    </row>
    <row r="64" spans="1:18" ht="21.75">
      <c r="A64" s="22" t="s">
        <v>101</v>
      </c>
      <c r="B64" s="14" t="s">
        <v>235</v>
      </c>
      <c r="C64" s="14" t="s">
        <v>231</v>
      </c>
      <c r="D64" s="29" t="s">
        <v>63</v>
      </c>
      <c r="E64" s="14" t="s">
        <v>62</v>
      </c>
      <c r="F64" s="19">
        <v>2</v>
      </c>
      <c r="G64" s="41">
        <v>99.96</v>
      </c>
      <c r="H64" s="26">
        <f>F64*G64</f>
        <v>199.92</v>
      </c>
      <c r="I64" s="1"/>
      <c r="J64" s="93"/>
      <c r="K64" s="2"/>
      <c r="L64" s="2"/>
      <c r="M64" s="2"/>
      <c r="N64" s="2"/>
      <c r="O64" s="2"/>
      <c r="P64" s="2"/>
      <c r="Q64" s="2"/>
      <c r="R64" s="2"/>
    </row>
    <row r="65" spans="1:18" ht="12.75">
      <c r="A65" s="13" t="s">
        <v>33</v>
      </c>
      <c r="B65" s="44"/>
      <c r="C65" s="44"/>
      <c r="D65" s="36" t="s">
        <v>64</v>
      </c>
      <c r="E65" s="14"/>
      <c r="F65" s="23"/>
      <c r="G65" s="41"/>
      <c r="H65" s="21">
        <f>SUM(H66:H69)</f>
        <v>5529.08</v>
      </c>
      <c r="I65" s="2"/>
      <c r="J65" s="92"/>
      <c r="K65" s="2"/>
      <c r="L65" s="2"/>
      <c r="M65" s="2"/>
      <c r="N65" s="2"/>
      <c r="O65" s="2"/>
      <c r="P65" s="2"/>
      <c r="Q65" s="2"/>
      <c r="R65" s="2"/>
    </row>
    <row r="66" spans="1:18" ht="21.75">
      <c r="A66" s="22" t="s">
        <v>102</v>
      </c>
      <c r="B66" s="14"/>
      <c r="C66" s="14" t="s">
        <v>231</v>
      </c>
      <c r="D66" s="29" t="s">
        <v>146</v>
      </c>
      <c r="E66" s="14" t="s">
        <v>48</v>
      </c>
      <c r="F66" s="19">
        <v>1</v>
      </c>
      <c r="G66" s="41">
        <v>1360</v>
      </c>
      <c r="H66" s="26">
        <f>F66*G66</f>
        <v>1360</v>
      </c>
      <c r="I66" s="2"/>
      <c r="J66" s="92"/>
      <c r="K66" s="2"/>
      <c r="L66" s="2"/>
      <c r="M66" s="2"/>
      <c r="N66" s="1"/>
      <c r="O66" s="2"/>
      <c r="P66" s="2"/>
      <c r="Q66" s="2"/>
      <c r="R66" s="2"/>
    </row>
    <row r="67" spans="1:18" ht="21.75">
      <c r="A67" s="22" t="s">
        <v>103</v>
      </c>
      <c r="B67" s="14" t="s">
        <v>235</v>
      </c>
      <c r="C67" s="14" t="s">
        <v>231</v>
      </c>
      <c r="D67" s="29" t="s">
        <v>65</v>
      </c>
      <c r="E67" s="23" t="s">
        <v>48</v>
      </c>
      <c r="F67" s="27">
        <v>3</v>
      </c>
      <c r="G67" s="41">
        <v>161.76</v>
      </c>
      <c r="H67" s="26">
        <f>F67*G67</f>
        <v>485.28</v>
      </c>
      <c r="I67" s="2"/>
      <c r="J67" s="93"/>
      <c r="K67" s="2"/>
      <c r="L67" s="2"/>
      <c r="M67" s="2"/>
      <c r="N67" s="2"/>
      <c r="O67" s="2"/>
      <c r="P67" s="2"/>
      <c r="Q67" s="2"/>
      <c r="R67" s="2"/>
    </row>
    <row r="68" spans="1:18" ht="21.75">
      <c r="A68" s="22" t="s">
        <v>104</v>
      </c>
      <c r="B68" s="14"/>
      <c r="C68" s="14" t="s">
        <v>231</v>
      </c>
      <c r="D68" s="29" t="s">
        <v>236</v>
      </c>
      <c r="E68" s="23" t="s">
        <v>48</v>
      </c>
      <c r="F68" s="27">
        <v>1</v>
      </c>
      <c r="G68" s="34">
        <v>3256</v>
      </c>
      <c r="H68" s="32">
        <f>F68*G68</f>
        <v>3256</v>
      </c>
      <c r="I68" s="2"/>
      <c r="J68" s="92"/>
      <c r="K68" s="2"/>
      <c r="L68" s="2"/>
      <c r="M68" s="2"/>
      <c r="N68" s="1"/>
      <c r="O68" s="2"/>
      <c r="P68" s="2"/>
      <c r="Q68" s="2"/>
      <c r="R68" s="2"/>
    </row>
    <row r="69" spans="1:18" ht="21.75">
      <c r="A69" s="22" t="s">
        <v>227</v>
      </c>
      <c r="B69" s="14" t="s">
        <v>226</v>
      </c>
      <c r="C69" s="14" t="s">
        <v>140</v>
      </c>
      <c r="D69" s="29" t="s">
        <v>228</v>
      </c>
      <c r="E69" s="23" t="s">
        <v>48</v>
      </c>
      <c r="F69" s="27">
        <v>1</v>
      </c>
      <c r="G69" s="34">
        <v>427.8</v>
      </c>
      <c r="H69" s="32">
        <f>F69*G69</f>
        <v>427.8</v>
      </c>
      <c r="I69" s="2"/>
      <c r="J69" s="92"/>
      <c r="K69" s="2"/>
      <c r="L69" s="2"/>
      <c r="M69" s="2"/>
      <c r="N69" s="1"/>
      <c r="O69" s="2"/>
      <c r="P69" s="2"/>
      <c r="Q69" s="2"/>
      <c r="R69" s="2"/>
    </row>
    <row r="70" spans="1:10" s="2" customFormat="1" ht="12.75">
      <c r="A70" s="13" t="s">
        <v>34</v>
      </c>
      <c r="B70" s="44"/>
      <c r="C70" s="44"/>
      <c r="D70" s="42" t="s">
        <v>70</v>
      </c>
      <c r="E70" s="23"/>
      <c r="F70" s="23"/>
      <c r="G70" s="34"/>
      <c r="H70" s="21">
        <f>SUM(H71:H76)</f>
        <v>40372.16</v>
      </c>
      <c r="J70" s="92"/>
    </row>
    <row r="71" spans="1:10" s="2" customFormat="1" ht="21.75">
      <c r="A71" s="22" t="s">
        <v>105</v>
      </c>
      <c r="B71" s="23"/>
      <c r="C71" s="23" t="s">
        <v>231</v>
      </c>
      <c r="D71" s="29" t="s">
        <v>125</v>
      </c>
      <c r="E71" s="23" t="s">
        <v>48</v>
      </c>
      <c r="F71" s="27">
        <v>1</v>
      </c>
      <c r="G71" s="34">
        <v>3750</v>
      </c>
      <c r="H71" s="26">
        <f aca="true" t="shared" si="4" ref="H71:H76">F71*G71</f>
        <v>3750</v>
      </c>
      <c r="J71" s="92"/>
    </row>
    <row r="72" spans="1:10" s="2" customFormat="1" ht="12.75">
      <c r="A72" s="22" t="s">
        <v>148</v>
      </c>
      <c r="B72" s="23"/>
      <c r="C72" s="23" t="s">
        <v>231</v>
      </c>
      <c r="D72" s="29" t="s">
        <v>147</v>
      </c>
      <c r="E72" s="23" t="s">
        <v>48</v>
      </c>
      <c r="F72" s="53">
        <v>1</v>
      </c>
      <c r="G72" s="34">
        <v>3450</v>
      </c>
      <c r="H72" s="26">
        <f t="shared" si="4"/>
        <v>3450</v>
      </c>
      <c r="J72" s="92"/>
    </row>
    <row r="73" spans="1:10" s="2" customFormat="1" ht="21.75">
      <c r="A73" s="22" t="s">
        <v>157</v>
      </c>
      <c r="B73" s="14" t="s">
        <v>141</v>
      </c>
      <c r="C73" s="23" t="s">
        <v>140</v>
      </c>
      <c r="D73" s="29" t="s">
        <v>144</v>
      </c>
      <c r="E73" s="14" t="s">
        <v>4</v>
      </c>
      <c r="F73" s="54">
        <v>6</v>
      </c>
      <c r="G73" s="41">
        <v>8.11</v>
      </c>
      <c r="H73" s="26">
        <f t="shared" si="4"/>
        <v>48.66</v>
      </c>
      <c r="J73" s="92"/>
    </row>
    <row r="74" spans="1:10" s="2" customFormat="1" ht="21.75">
      <c r="A74" s="22" t="s">
        <v>158</v>
      </c>
      <c r="B74" s="14"/>
      <c r="C74" s="23" t="s">
        <v>231</v>
      </c>
      <c r="D74" s="29" t="s">
        <v>142</v>
      </c>
      <c r="E74" s="23" t="s">
        <v>48</v>
      </c>
      <c r="F74" s="19">
        <v>1</v>
      </c>
      <c r="G74" s="41">
        <v>4980</v>
      </c>
      <c r="H74" s="26">
        <f t="shared" si="4"/>
        <v>4980</v>
      </c>
      <c r="I74" s="1"/>
      <c r="J74" s="92"/>
    </row>
    <row r="75" spans="1:10" s="2" customFormat="1" ht="21.75">
      <c r="A75" s="22" t="s">
        <v>106</v>
      </c>
      <c r="B75" s="23"/>
      <c r="C75" s="23" t="s">
        <v>231</v>
      </c>
      <c r="D75" s="29" t="s">
        <v>126</v>
      </c>
      <c r="E75" s="14" t="s">
        <v>4</v>
      </c>
      <c r="F75" s="19">
        <v>850</v>
      </c>
      <c r="G75" s="34">
        <v>25</v>
      </c>
      <c r="H75" s="26">
        <f t="shared" si="4"/>
        <v>21250</v>
      </c>
      <c r="J75" s="92"/>
    </row>
    <row r="76" spans="1:10" s="2" customFormat="1" ht="21.75">
      <c r="A76" s="22" t="s">
        <v>159</v>
      </c>
      <c r="B76" s="14" t="s">
        <v>141</v>
      </c>
      <c r="C76" s="23" t="s">
        <v>140</v>
      </c>
      <c r="D76" s="29" t="s">
        <v>174</v>
      </c>
      <c r="E76" s="14" t="s">
        <v>4</v>
      </c>
      <c r="F76" s="27">
        <v>850</v>
      </c>
      <c r="G76" s="34">
        <v>8.11</v>
      </c>
      <c r="H76" s="26">
        <f t="shared" si="4"/>
        <v>6893.5</v>
      </c>
      <c r="J76" s="92"/>
    </row>
    <row r="77" spans="1:10" s="2" customFormat="1" ht="12.75">
      <c r="A77" s="22"/>
      <c r="B77" s="23"/>
      <c r="C77" s="55"/>
      <c r="D77" s="56"/>
      <c r="E77" s="23"/>
      <c r="F77" s="30"/>
      <c r="G77" s="57"/>
      <c r="H77" s="26"/>
      <c r="J77" s="92"/>
    </row>
    <row r="78" spans="1:18" ht="13.5">
      <c r="A78" s="13">
        <v>3</v>
      </c>
      <c r="B78" s="44"/>
      <c r="C78" s="44"/>
      <c r="D78" s="42" t="s">
        <v>41</v>
      </c>
      <c r="E78" s="14"/>
      <c r="F78" s="14"/>
      <c r="G78" s="41"/>
      <c r="H78" s="68">
        <f>SUM(H79:H86)</f>
        <v>39424.22</v>
      </c>
      <c r="J78" s="92"/>
      <c r="K78" s="2"/>
      <c r="L78" s="2"/>
      <c r="M78" s="2"/>
      <c r="N78" s="2"/>
      <c r="O78" s="2"/>
      <c r="P78" s="2"/>
      <c r="Q78" s="2"/>
      <c r="R78" s="2"/>
    </row>
    <row r="79" spans="1:18" ht="21.75">
      <c r="A79" s="22" t="s">
        <v>11</v>
      </c>
      <c r="B79" s="23"/>
      <c r="C79" s="23" t="s">
        <v>231</v>
      </c>
      <c r="D79" s="38" t="s">
        <v>223</v>
      </c>
      <c r="E79" s="14" t="s">
        <v>48</v>
      </c>
      <c r="F79" s="19">
        <v>3</v>
      </c>
      <c r="G79" s="34">
        <v>8660</v>
      </c>
      <c r="H79" s="26">
        <f aca="true" t="shared" si="5" ref="H79:H86">F79*G79</f>
        <v>25980</v>
      </c>
      <c r="J79" s="92"/>
      <c r="K79" s="2"/>
      <c r="L79" s="2"/>
      <c r="M79" s="2"/>
      <c r="N79" s="2"/>
      <c r="O79" s="2"/>
      <c r="P79" s="2"/>
      <c r="Q79" s="2"/>
      <c r="R79" s="2"/>
    </row>
    <row r="80" spans="1:18" ht="21.75">
      <c r="A80" s="22" t="s">
        <v>12</v>
      </c>
      <c r="B80" s="23" t="s">
        <v>75</v>
      </c>
      <c r="C80" s="23" t="s">
        <v>140</v>
      </c>
      <c r="D80" s="38" t="s">
        <v>76</v>
      </c>
      <c r="E80" s="14" t="s">
        <v>48</v>
      </c>
      <c r="F80" s="19">
        <v>3</v>
      </c>
      <c r="G80" s="41">
        <v>163.85</v>
      </c>
      <c r="H80" s="26">
        <f t="shared" si="5"/>
        <v>491.55</v>
      </c>
      <c r="J80" s="92"/>
      <c r="K80" s="2"/>
      <c r="L80" s="2"/>
      <c r="M80" s="2"/>
      <c r="N80" s="2"/>
      <c r="O80" s="2"/>
      <c r="P80" s="2"/>
      <c r="Q80" s="2"/>
      <c r="R80" s="2"/>
    </row>
    <row r="81" spans="1:18" ht="21.75">
      <c r="A81" s="22" t="s">
        <v>107</v>
      </c>
      <c r="B81" s="14"/>
      <c r="C81" s="14" t="s">
        <v>231</v>
      </c>
      <c r="D81" s="46" t="s">
        <v>66</v>
      </c>
      <c r="E81" s="14" t="s">
        <v>48</v>
      </c>
      <c r="F81" s="27">
        <v>3</v>
      </c>
      <c r="G81" s="41">
        <v>1900</v>
      </c>
      <c r="H81" s="26">
        <f t="shared" si="5"/>
        <v>5700</v>
      </c>
      <c r="J81" s="92"/>
      <c r="K81" s="2"/>
      <c r="L81" s="2"/>
      <c r="M81" s="2"/>
      <c r="N81" s="2"/>
      <c r="O81" s="2"/>
      <c r="P81" s="2"/>
      <c r="Q81" s="2"/>
      <c r="R81" s="2"/>
    </row>
    <row r="82" spans="1:18" ht="12.75">
      <c r="A82" s="22" t="s">
        <v>108</v>
      </c>
      <c r="B82" s="23" t="s">
        <v>237</v>
      </c>
      <c r="C82" s="23" t="s">
        <v>231</v>
      </c>
      <c r="D82" s="29" t="s">
        <v>224</v>
      </c>
      <c r="E82" s="23" t="s">
        <v>48</v>
      </c>
      <c r="F82" s="27">
        <v>4</v>
      </c>
      <c r="G82" s="34">
        <v>231</v>
      </c>
      <c r="H82" s="26">
        <f t="shared" si="5"/>
        <v>924</v>
      </c>
      <c r="J82" s="93"/>
      <c r="K82" s="2"/>
      <c r="L82" s="2"/>
      <c r="M82" s="95"/>
      <c r="N82" s="2"/>
      <c r="O82" s="2"/>
      <c r="P82" s="2"/>
      <c r="Q82" s="2"/>
      <c r="R82" s="2"/>
    </row>
    <row r="83" spans="1:18" ht="12.75">
      <c r="A83" s="22" t="s">
        <v>109</v>
      </c>
      <c r="B83" s="23" t="s">
        <v>238</v>
      </c>
      <c r="C83" s="23" t="s">
        <v>231</v>
      </c>
      <c r="D83" s="29" t="s">
        <v>225</v>
      </c>
      <c r="E83" s="23" t="s">
        <v>48</v>
      </c>
      <c r="F83" s="27">
        <v>3</v>
      </c>
      <c r="G83" s="41">
        <v>348.96</v>
      </c>
      <c r="H83" s="26">
        <f t="shared" si="5"/>
        <v>1046.88</v>
      </c>
      <c r="J83" s="2"/>
      <c r="K83" s="2"/>
      <c r="L83" s="2"/>
      <c r="M83" s="2"/>
      <c r="N83" s="2"/>
      <c r="O83" s="2"/>
      <c r="P83" s="2"/>
      <c r="Q83" s="2"/>
      <c r="R83" s="2"/>
    </row>
    <row r="84" spans="1:18" ht="26.25" customHeight="1">
      <c r="A84" s="22" t="s">
        <v>110</v>
      </c>
      <c r="B84" s="23" t="s">
        <v>67</v>
      </c>
      <c r="C84" s="23" t="s">
        <v>140</v>
      </c>
      <c r="D84" s="29" t="s">
        <v>68</v>
      </c>
      <c r="E84" s="23" t="s">
        <v>4</v>
      </c>
      <c r="F84" s="27">
        <v>66</v>
      </c>
      <c r="G84" s="41">
        <v>51.43</v>
      </c>
      <c r="H84" s="26">
        <f t="shared" si="5"/>
        <v>3394.38</v>
      </c>
      <c r="J84" s="2"/>
      <c r="K84" s="2"/>
      <c r="L84" s="2"/>
      <c r="M84" s="2"/>
      <c r="N84" s="2"/>
      <c r="O84" s="2"/>
      <c r="P84" s="2"/>
      <c r="Q84" s="2"/>
      <c r="R84" s="2"/>
    </row>
    <row r="85" spans="1:18" ht="21.75">
      <c r="A85" s="22" t="s">
        <v>180</v>
      </c>
      <c r="B85" s="14">
        <v>89993</v>
      </c>
      <c r="C85" s="23" t="s">
        <v>140</v>
      </c>
      <c r="D85" s="46" t="s">
        <v>50</v>
      </c>
      <c r="E85" s="14" t="s">
        <v>5</v>
      </c>
      <c r="F85" s="19">
        <v>1</v>
      </c>
      <c r="G85" s="41">
        <v>567.41</v>
      </c>
      <c r="H85" s="26">
        <f t="shared" si="5"/>
        <v>567.41</v>
      </c>
      <c r="J85" s="2"/>
      <c r="K85" s="2"/>
      <c r="L85" s="2"/>
      <c r="M85" s="2"/>
      <c r="N85" s="2"/>
      <c r="O85" s="2"/>
      <c r="P85" s="2"/>
      <c r="Q85" s="2"/>
      <c r="R85" s="2"/>
    </row>
    <row r="86" spans="1:18" ht="21.75">
      <c r="A86" s="22" t="s">
        <v>111</v>
      </c>
      <c r="B86" s="23"/>
      <c r="C86" s="23" t="s">
        <v>231</v>
      </c>
      <c r="D86" s="29" t="s">
        <v>184</v>
      </c>
      <c r="E86" s="23" t="s">
        <v>48</v>
      </c>
      <c r="F86" s="19">
        <v>1</v>
      </c>
      <c r="G86" s="41">
        <v>1320</v>
      </c>
      <c r="H86" s="26">
        <f t="shared" si="5"/>
        <v>1320</v>
      </c>
      <c r="I86" s="4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2"/>
      <c r="B87" s="23"/>
      <c r="C87" s="23"/>
      <c r="D87" s="56"/>
      <c r="E87" s="23"/>
      <c r="F87" s="14"/>
      <c r="G87" s="41"/>
      <c r="H87" s="26"/>
      <c r="I87" s="4"/>
      <c r="J87" s="2"/>
      <c r="K87" s="2"/>
      <c r="L87" s="2"/>
      <c r="M87" s="2"/>
      <c r="N87" s="2"/>
      <c r="O87" s="2"/>
      <c r="P87" s="2"/>
      <c r="Q87" s="2"/>
      <c r="R87" s="2"/>
    </row>
    <row r="88" spans="1:18" ht="13.5">
      <c r="A88" s="13">
        <v>4</v>
      </c>
      <c r="B88" s="14"/>
      <c r="C88" s="14"/>
      <c r="D88" s="42" t="s">
        <v>69</v>
      </c>
      <c r="E88" s="14"/>
      <c r="F88" s="14"/>
      <c r="G88" s="41"/>
      <c r="H88" s="68">
        <f>SUM(H89:H92)</f>
        <v>1973.33</v>
      </c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2" t="s">
        <v>13</v>
      </c>
      <c r="B89" s="14"/>
      <c r="C89" s="14" t="s">
        <v>231</v>
      </c>
      <c r="D89" s="46" t="s">
        <v>71</v>
      </c>
      <c r="E89" s="14" t="s">
        <v>4</v>
      </c>
      <c r="F89" s="19">
        <v>1.5</v>
      </c>
      <c r="G89" s="41">
        <v>340</v>
      </c>
      <c r="H89" s="26">
        <f>F89*G89</f>
        <v>510</v>
      </c>
      <c r="J89" s="2"/>
      <c r="K89" s="2"/>
      <c r="L89" s="2"/>
      <c r="M89" s="2"/>
      <c r="N89" s="2"/>
      <c r="O89" s="2"/>
      <c r="P89" s="2"/>
      <c r="Q89" s="2"/>
      <c r="R89" s="2"/>
    </row>
    <row r="90" spans="1:18" ht="21.75">
      <c r="A90" s="22" t="s">
        <v>29</v>
      </c>
      <c r="B90" s="14" t="s">
        <v>73</v>
      </c>
      <c r="C90" s="23" t="s">
        <v>140</v>
      </c>
      <c r="D90" s="38" t="s">
        <v>72</v>
      </c>
      <c r="E90" s="30" t="s">
        <v>42</v>
      </c>
      <c r="F90" s="19">
        <v>6</v>
      </c>
      <c r="G90" s="58">
        <v>5.32</v>
      </c>
      <c r="H90" s="26">
        <f>F90*G90</f>
        <v>31.92</v>
      </c>
      <c r="J90" s="2"/>
      <c r="K90" s="2"/>
      <c r="L90" s="2"/>
      <c r="M90" s="2"/>
      <c r="N90" s="2"/>
      <c r="O90" s="2"/>
      <c r="P90" s="2"/>
      <c r="Q90" s="2"/>
      <c r="R90" s="2"/>
    </row>
    <row r="91" spans="1:18" ht="21.75">
      <c r="A91" s="22" t="s">
        <v>30</v>
      </c>
      <c r="B91" s="14">
        <v>89993</v>
      </c>
      <c r="C91" s="23" t="s">
        <v>140</v>
      </c>
      <c r="D91" s="46" t="s">
        <v>50</v>
      </c>
      <c r="E91" s="14" t="s">
        <v>5</v>
      </c>
      <c r="F91" s="19">
        <v>1</v>
      </c>
      <c r="G91" s="41">
        <v>567.41</v>
      </c>
      <c r="H91" s="26">
        <f>F91*G91</f>
        <v>567.41</v>
      </c>
      <c r="J91" s="2"/>
      <c r="K91" s="2"/>
      <c r="L91" s="2"/>
      <c r="M91" s="2"/>
      <c r="N91" s="2"/>
      <c r="O91" s="2"/>
      <c r="P91" s="2"/>
      <c r="Q91" s="2"/>
      <c r="R91" s="2"/>
    </row>
    <row r="92" spans="1:18" ht="21.75">
      <c r="A92" s="22" t="s">
        <v>162</v>
      </c>
      <c r="B92" s="14">
        <v>7110100060</v>
      </c>
      <c r="C92" s="14" t="s">
        <v>160</v>
      </c>
      <c r="D92" s="59" t="s">
        <v>161</v>
      </c>
      <c r="E92" s="30" t="s">
        <v>4</v>
      </c>
      <c r="F92" s="19">
        <v>30</v>
      </c>
      <c r="G92" s="41">
        <v>28.8</v>
      </c>
      <c r="H92" s="26">
        <f>F92*G92</f>
        <v>864</v>
      </c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2"/>
      <c r="B93" s="14"/>
      <c r="C93" s="14"/>
      <c r="D93" s="38"/>
      <c r="E93" s="30"/>
      <c r="F93" s="30"/>
      <c r="G93" s="60"/>
      <c r="H93" s="26"/>
      <c r="J93" s="2"/>
      <c r="K93" s="2"/>
      <c r="L93" s="2"/>
      <c r="M93" s="2"/>
      <c r="N93" s="2"/>
      <c r="O93" s="2"/>
      <c r="P93" s="2"/>
      <c r="Q93" s="2"/>
      <c r="R93" s="2"/>
    </row>
    <row r="94" spans="1:18" ht="13.5">
      <c r="A94" s="13">
        <v>5</v>
      </c>
      <c r="B94" s="14"/>
      <c r="C94" s="14"/>
      <c r="D94" s="42" t="s">
        <v>74</v>
      </c>
      <c r="E94" s="14"/>
      <c r="F94" s="14"/>
      <c r="G94" s="41"/>
      <c r="H94" s="68">
        <f>SUM(H95:H100)</f>
        <v>30983.44</v>
      </c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2" t="s">
        <v>14</v>
      </c>
      <c r="B95" s="23"/>
      <c r="C95" s="23" t="s">
        <v>231</v>
      </c>
      <c r="D95" s="29" t="s">
        <v>71</v>
      </c>
      <c r="E95" s="23" t="s">
        <v>4</v>
      </c>
      <c r="F95" s="23">
        <v>4.12</v>
      </c>
      <c r="G95" s="34">
        <v>480</v>
      </c>
      <c r="H95" s="32">
        <f aca="true" t="shared" si="6" ref="H95:H100">F95*G95</f>
        <v>1977.6</v>
      </c>
      <c r="J95" s="2"/>
      <c r="K95" s="2"/>
      <c r="L95" s="2"/>
      <c r="M95" s="2"/>
      <c r="N95" s="2"/>
      <c r="O95" s="2"/>
      <c r="P95" s="2"/>
      <c r="Q95" s="2"/>
      <c r="R95" s="2"/>
    </row>
    <row r="96" spans="1:18" ht="21.75">
      <c r="A96" s="22" t="s">
        <v>15</v>
      </c>
      <c r="B96" s="14">
        <v>7110100060</v>
      </c>
      <c r="C96" s="14" t="s">
        <v>160</v>
      </c>
      <c r="D96" s="59" t="s">
        <v>161</v>
      </c>
      <c r="E96" s="30" t="s">
        <v>4</v>
      </c>
      <c r="F96" s="23">
        <v>79.3</v>
      </c>
      <c r="G96" s="34">
        <v>28.8</v>
      </c>
      <c r="H96" s="26">
        <f t="shared" si="6"/>
        <v>2283.84</v>
      </c>
      <c r="J96" s="2"/>
      <c r="K96" s="2"/>
      <c r="L96" s="2"/>
      <c r="M96" s="2"/>
      <c r="N96" s="2"/>
      <c r="O96" s="2"/>
      <c r="P96" s="2"/>
      <c r="Q96" s="2"/>
      <c r="R96" s="2"/>
    </row>
    <row r="97" spans="1:18" ht="21.75">
      <c r="A97" s="22" t="s">
        <v>16</v>
      </c>
      <c r="B97" s="14">
        <v>89993</v>
      </c>
      <c r="C97" s="23" t="s">
        <v>140</v>
      </c>
      <c r="D97" s="46" t="s">
        <v>50</v>
      </c>
      <c r="E97" s="14" t="s">
        <v>5</v>
      </c>
      <c r="F97" s="27">
        <v>1</v>
      </c>
      <c r="G97" s="41">
        <v>567.41</v>
      </c>
      <c r="H97" s="26">
        <f>F97*G97</f>
        <v>567.41</v>
      </c>
      <c r="J97" s="2"/>
      <c r="K97" s="2"/>
      <c r="L97" s="2"/>
      <c r="M97" s="2"/>
      <c r="N97" s="2"/>
      <c r="O97" s="2"/>
      <c r="P97" s="2"/>
      <c r="Q97" s="2"/>
      <c r="R97" s="2"/>
    </row>
    <row r="98" spans="1:18" ht="21.75">
      <c r="A98" s="22" t="s">
        <v>17</v>
      </c>
      <c r="B98" s="14"/>
      <c r="C98" s="14" t="s">
        <v>231</v>
      </c>
      <c r="D98" s="38" t="s">
        <v>229</v>
      </c>
      <c r="E98" s="30" t="s">
        <v>7</v>
      </c>
      <c r="F98" s="27">
        <v>2</v>
      </c>
      <c r="G98" s="41">
        <v>11564</v>
      </c>
      <c r="H98" s="26">
        <f t="shared" si="6"/>
        <v>23128</v>
      </c>
      <c r="J98" s="96"/>
      <c r="K98" s="2"/>
      <c r="L98" s="2"/>
      <c r="M98" s="2"/>
      <c r="N98" s="2"/>
      <c r="O98" s="2"/>
      <c r="P98" s="2"/>
      <c r="Q98" s="2"/>
      <c r="R98" s="2"/>
    </row>
    <row r="99" spans="1:18" ht="21.75">
      <c r="A99" s="22" t="s">
        <v>18</v>
      </c>
      <c r="B99" s="14">
        <v>90698</v>
      </c>
      <c r="C99" s="23" t="s">
        <v>140</v>
      </c>
      <c r="D99" s="38" t="s">
        <v>78</v>
      </c>
      <c r="E99" s="30" t="s">
        <v>9</v>
      </c>
      <c r="F99" s="27">
        <v>7.09</v>
      </c>
      <c r="G99" s="41">
        <v>182.03</v>
      </c>
      <c r="H99" s="26">
        <f t="shared" si="6"/>
        <v>1290.59</v>
      </c>
      <c r="J99" s="2"/>
      <c r="K99" s="2"/>
      <c r="L99" s="2"/>
      <c r="M99" s="2"/>
      <c r="N99" s="2"/>
      <c r="O99" s="2"/>
      <c r="P99" s="2"/>
      <c r="Q99" s="2"/>
      <c r="R99" s="2"/>
    </row>
    <row r="100" spans="1:18" ht="21.75">
      <c r="A100" s="22" t="s">
        <v>31</v>
      </c>
      <c r="B100" s="14" t="s">
        <v>239</v>
      </c>
      <c r="C100" s="14" t="s">
        <v>231</v>
      </c>
      <c r="D100" s="38" t="s">
        <v>77</v>
      </c>
      <c r="E100" s="30" t="s">
        <v>7</v>
      </c>
      <c r="F100" s="27">
        <v>1</v>
      </c>
      <c r="G100" s="41">
        <v>1736</v>
      </c>
      <c r="H100" s="26">
        <f t="shared" si="6"/>
        <v>1736</v>
      </c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2"/>
      <c r="B101" s="14"/>
      <c r="C101" s="14"/>
      <c r="D101" s="38"/>
      <c r="E101" s="30"/>
      <c r="F101" s="30"/>
      <c r="G101" s="41"/>
      <c r="H101" s="26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21.75">
      <c r="A102" s="13">
        <v>6</v>
      </c>
      <c r="B102" s="14"/>
      <c r="C102" s="14"/>
      <c r="D102" s="61" t="s">
        <v>127</v>
      </c>
      <c r="E102" s="30"/>
      <c r="F102" s="30"/>
      <c r="G102" s="41"/>
      <c r="H102" s="68">
        <f>SUM(H103:H105)</f>
        <v>3257.73</v>
      </c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21.75">
      <c r="A103" s="22" t="s">
        <v>181</v>
      </c>
      <c r="B103" s="14">
        <v>90698</v>
      </c>
      <c r="C103" s="23" t="s">
        <v>140</v>
      </c>
      <c r="D103" s="38" t="s">
        <v>78</v>
      </c>
      <c r="E103" s="30" t="s">
        <v>9</v>
      </c>
      <c r="F103" s="27">
        <v>15</v>
      </c>
      <c r="G103" s="41">
        <v>182.03</v>
      </c>
      <c r="H103" s="26">
        <f>F103*G103</f>
        <v>2730.45</v>
      </c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21.75">
      <c r="A104" s="22" t="s">
        <v>112</v>
      </c>
      <c r="B104" s="14">
        <v>72915</v>
      </c>
      <c r="C104" s="23" t="s">
        <v>140</v>
      </c>
      <c r="D104" s="46" t="s">
        <v>79</v>
      </c>
      <c r="E104" s="14" t="s">
        <v>5</v>
      </c>
      <c r="F104" s="27">
        <v>24</v>
      </c>
      <c r="G104" s="41">
        <v>9.81</v>
      </c>
      <c r="H104" s="26">
        <f>F104*G104</f>
        <v>235.44</v>
      </c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21.75">
      <c r="A105" s="22" t="s">
        <v>113</v>
      </c>
      <c r="B105" s="14">
        <v>93361</v>
      </c>
      <c r="C105" s="23" t="s">
        <v>140</v>
      </c>
      <c r="D105" s="46" t="s">
        <v>80</v>
      </c>
      <c r="E105" s="14" t="s">
        <v>5</v>
      </c>
      <c r="F105" s="27">
        <v>24</v>
      </c>
      <c r="G105" s="41">
        <v>12.16</v>
      </c>
      <c r="H105" s="26">
        <f>F105*G105</f>
        <v>291.84</v>
      </c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2"/>
      <c r="B106" s="14"/>
      <c r="C106" s="14"/>
      <c r="D106" s="16"/>
      <c r="E106" s="16"/>
      <c r="F106" s="62"/>
      <c r="G106" s="41"/>
      <c r="H106" s="26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3.5">
      <c r="A107" s="22"/>
      <c r="B107" s="14"/>
      <c r="C107" s="14"/>
      <c r="D107" s="16"/>
      <c r="E107" s="16"/>
      <c r="F107" s="62"/>
      <c r="G107" s="69" t="s">
        <v>114</v>
      </c>
      <c r="H107" s="70">
        <f>H9+H31+H78+H88+H94+H102</f>
        <v>484845.33</v>
      </c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3.5">
      <c r="A108" s="63"/>
      <c r="B108" s="16"/>
      <c r="C108" s="16"/>
      <c r="D108" s="16"/>
      <c r="E108" s="16"/>
      <c r="F108" s="16"/>
      <c r="G108" s="69" t="s">
        <v>115</v>
      </c>
      <c r="H108" s="71">
        <f>H107*0.25</f>
        <v>121211.33</v>
      </c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4.25" thickBot="1">
      <c r="A109" s="64"/>
      <c r="B109" s="65"/>
      <c r="C109" s="65"/>
      <c r="D109" s="65"/>
      <c r="E109" s="65"/>
      <c r="F109" s="65"/>
      <c r="G109" s="72" t="s">
        <v>116</v>
      </c>
      <c r="H109" s="73">
        <f>H107+H108</f>
        <v>606056.66</v>
      </c>
      <c r="J109" s="2"/>
      <c r="K109" s="92"/>
      <c r="L109" s="2"/>
      <c r="M109" s="2"/>
      <c r="N109" s="2"/>
      <c r="O109" s="2"/>
      <c r="P109" s="2"/>
      <c r="Q109" s="2"/>
      <c r="R109" s="2"/>
    </row>
    <row r="110" spans="1:18" ht="12.75">
      <c r="A110" s="3"/>
      <c r="B110" s="3"/>
      <c r="C110" s="3"/>
      <c r="D110" s="3"/>
      <c r="E110" s="3"/>
      <c r="F110" s="3"/>
      <c r="G110" s="3"/>
      <c r="H110" s="3"/>
      <c r="J110" s="2"/>
      <c r="K110" s="2"/>
      <c r="L110" s="2"/>
      <c r="M110" s="2"/>
      <c r="N110" s="2"/>
      <c r="O110" s="2"/>
      <c r="P110" s="2"/>
      <c r="Q110" s="2"/>
      <c r="R110" s="2"/>
    </row>
    <row r="111" spans="1:11" ht="13.5">
      <c r="A111" s="3"/>
      <c r="B111" s="3"/>
      <c r="C111" s="3"/>
      <c r="D111" s="3"/>
      <c r="E111" s="3"/>
      <c r="F111" s="3"/>
      <c r="G111" s="3"/>
      <c r="H111" s="8"/>
      <c r="K111" s="6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</sheetData>
  <sheetProtection/>
  <mergeCells count="13">
    <mergeCell ref="A1:H1"/>
    <mergeCell ref="A5:H5"/>
    <mergeCell ref="A6:A8"/>
    <mergeCell ref="B6:B8"/>
    <mergeCell ref="C6:C8"/>
    <mergeCell ref="D6:D8"/>
    <mergeCell ref="E6:E8"/>
    <mergeCell ref="A3:E3"/>
    <mergeCell ref="F6:F8"/>
    <mergeCell ref="G6:H6"/>
    <mergeCell ref="G7:G8"/>
    <mergeCell ref="H7:H8"/>
    <mergeCell ref="A4:G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0">
      <selection activeCell="J28" sqref="J28"/>
    </sheetView>
  </sheetViews>
  <sheetFormatPr defaultColWidth="9.140625" defaultRowHeight="12.75"/>
  <cols>
    <col min="1" max="1" width="68.421875" style="0" bestFit="1" customWidth="1"/>
    <col min="3" max="3" width="10.421875" style="0" customWidth="1"/>
    <col min="4" max="4" width="0.13671875" style="0" customWidth="1"/>
    <col min="5" max="7" width="9.00390625" style="0" hidden="1" customWidth="1"/>
    <col min="8" max="8" width="1.7109375" style="0" customWidth="1"/>
  </cols>
  <sheetData>
    <row r="1" spans="1:8" ht="12.75">
      <c r="A1" s="108" t="s">
        <v>43</v>
      </c>
      <c r="B1" s="109"/>
      <c r="C1" s="109"/>
      <c r="D1" s="109"/>
      <c r="E1" s="109"/>
      <c r="F1" s="109"/>
      <c r="G1" s="109"/>
      <c r="H1" s="110"/>
    </row>
    <row r="2" spans="1:8" ht="13.5">
      <c r="A2" s="9"/>
      <c r="B2" s="10"/>
      <c r="C2" s="10"/>
      <c r="D2" s="11"/>
      <c r="E2" s="11"/>
      <c r="F2" s="11"/>
      <c r="G2" s="11"/>
      <c r="H2" s="12"/>
    </row>
    <row r="3" spans="1:8" ht="27" customHeight="1">
      <c r="A3" s="97" t="s">
        <v>182</v>
      </c>
      <c r="B3" s="98"/>
      <c r="C3" s="98"/>
      <c r="D3" s="98"/>
      <c r="E3" s="98"/>
      <c r="F3" s="11"/>
      <c r="G3" s="11"/>
      <c r="H3" s="12"/>
    </row>
    <row r="4" spans="1:8" ht="24.75" customHeight="1">
      <c r="A4" s="106" t="s">
        <v>183</v>
      </c>
      <c r="B4" s="107"/>
      <c r="C4" s="107"/>
      <c r="D4" s="107"/>
      <c r="E4" s="107"/>
      <c r="F4" s="107"/>
      <c r="G4" s="107"/>
      <c r="H4" s="116"/>
    </row>
    <row r="5" spans="1:8" ht="26.25" customHeight="1" thickBot="1">
      <c r="A5" s="117"/>
      <c r="B5" s="118"/>
      <c r="C5" s="118"/>
      <c r="D5" s="118"/>
      <c r="E5" s="118"/>
      <c r="F5" s="118"/>
      <c r="G5" s="118"/>
      <c r="H5" s="119"/>
    </row>
    <row r="6" spans="1:8" ht="12.75">
      <c r="A6" s="83"/>
      <c r="B6" s="3"/>
      <c r="C6" s="3"/>
      <c r="D6" s="3"/>
      <c r="E6" s="3"/>
      <c r="F6" s="3"/>
      <c r="G6" s="3"/>
      <c r="H6" s="84"/>
    </row>
    <row r="7" spans="1:8" ht="12.75">
      <c r="A7" s="83"/>
      <c r="B7" s="3"/>
      <c r="C7" s="3"/>
      <c r="D7" s="3"/>
      <c r="E7" s="3"/>
      <c r="F7" s="3"/>
      <c r="G7" s="3"/>
      <c r="H7" s="84"/>
    </row>
    <row r="8" spans="1:8" ht="13.5">
      <c r="A8" s="85" t="s">
        <v>219</v>
      </c>
      <c r="B8" s="3"/>
      <c r="C8" s="3"/>
      <c r="D8" s="3"/>
      <c r="E8" s="3"/>
      <c r="F8" s="3"/>
      <c r="G8" s="3"/>
      <c r="H8" s="84"/>
    </row>
    <row r="9" spans="1:8" ht="12.75">
      <c r="A9" s="83"/>
      <c r="B9" s="3"/>
      <c r="C9" s="3"/>
      <c r="D9" s="3"/>
      <c r="E9" s="3"/>
      <c r="F9" s="3"/>
      <c r="G9" s="3"/>
      <c r="H9" s="84"/>
    </row>
    <row r="10" spans="1:8" ht="13.5">
      <c r="A10" s="86" t="s">
        <v>220</v>
      </c>
      <c r="B10" s="3"/>
      <c r="C10" s="3"/>
      <c r="D10" s="3"/>
      <c r="E10" s="3"/>
      <c r="F10" s="3"/>
      <c r="G10" s="3"/>
      <c r="H10" s="84"/>
    </row>
    <row r="11" spans="1:8" ht="12.75">
      <c r="A11" s="83"/>
      <c r="B11" s="3"/>
      <c r="C11" s="3"/>
      <c r="D11" s="3"/>
      <c r="E11" s="3"/>
      <c r="F11" s="3"/>
      <c r="G11" s="3"/>
      <c r="H11" s="84"/>
    </row>
    <row r="12" spans="1:8" ht="12.75">
      <c r="A12" s="83" t="s">
        <v>190</v>
      </c>
      <c r="B12" s="3"/>
      <c r="C12" s="3"/>
      <c r="D12" s="3"/>
      <c r="E12" s="3"/>
      <c r="F12" s="3"/>
      <c r="G12" s="3"/>
      <c r="H12" s="84"/>
    </row>
    <row r="13" spans="1:8" ht="25.5">
      <c r="A13" s="87" t="s">
        <v>191</v>
      </c>
      <c r="B13" s="3"/>
      <c r="C13" s="3"/>
      <c r="D13" s="3"/>
      <c r="E13" s="3"/>
      <c r="F13" s="3"/>
      <c r="G13" s="3"/>
      <c r="H13" s="84"/>
    </row>
    <row r="14" spans="1:8" ht="12.75">
      <c r="A14" s="83" t="s">
        <v>192</v>
      </c>
      <c r="B14" s="3"/>
      <c r="C14" s="3"/>
      <c r="D14" s="3"/>
      <c r="E14" s="3"/>
      <c r="F14" s="3"/>
      <c r="G14" s="3"/>
      <c r="H14" s="84"/>
    </row>
    <row r="15" spans="1:8" ht="12.75">
      <c r="A15" s="83" t="s">
        <v>193</v>
      </c>
      <c r="B15" s="3"/>
      <c r="C15" s="3"/>
      <c r="D15" s="3"/>
      <c r="E15" s="3"/>
      <c r="F15" s="3"/>
      <c r="G15" s="3"/>
      <c r="H15" s="84"/>
    </row>
    <row r="16" spans="1:8" ht="12.75">
      <c r="A16" s="83" t="s">
        <v>194</v>
      </c>
      <c r="B16" s="3"/>
      <c r="C16" s="3"/>
      <c r="D16" s="3"/>
      <c r="E16" s="3"/>
      <c r="F16" s="3"/>
      <c r="G16" s="3"/>
      <c r="H16" s="84"/>
    </row>
    <row r="17" spans="1:8" ht="12.75">
      <c r="A17" s="83" t="s">
        <v>195</v>
      </c>
      <c r="B17" s="3"/>
      <c r="C17" s="3"/>
      <c r="D17" s="3"/>
      <c r="E17" s="3"/>
      <c r="F17" s="3"/>
      <c r="G17" s="3"/>
      <c r="H17" s="84"/>
    </row>
    <row r="18" spans="1:8" ht="12.75">
      <c r="A18" s="83" t="s">
        <v>197</v>
      </c>
      <c r="B18" s="3"/>
      <c r="C18" s="3"/>
      <c r="D18" s="3"/>
      <c r="E18" s="3"/>
      <c r="F18" s="3"/>
      <c r="G18" s="3"/>
      <c r="H18" s="84"/>
    </row>
    <row r="19" spans="1:8" ht="12.75">
      <c r="A19" s="83" t="s">
        <v>198</v>
      </c>
      <c r="B19" s="3"/>
      <c r="C19" s="3"/>
      <c r="D19" s="3"/>
      <c r="E19" s="3"/>
      <c r="F19" s="3"/>
      <c r="G19" s="3"/>
      <c r="H19" s="84"/>
    </row>
    <row r="20" spans="1:8" ht="12.75">
      <c r="A20" s="83"/>
      <c r="B20" s="3"/>
      <c r="C20" s="3"/>
      <c r="D20" s="3"/>
      <c r="E20" s="3"/>
      <c r="F20" s="3"/>
      <c r="G20" s="3"/>
      <c r="H20" s="84"/>
    </row>
    <row r="21" spans="1:8" ht="12.75">
      <c r="A21" s="83"/>
      <c r="B21" s="3"/>
      <c r="C21" s="3"/>
      <c r="D21" s="3"/>
      <c r="E21" s="3"/>
      <c r="F21" s="3"/>
      <c r="G21" s="3"/>
      <c r="H21" s="84"/>
    </row>
    <row r="22" spans="1:8" ht="12.75">
      <c r="A22" s="83" t="s">
        <v>196</v>
      </c>
      <c r="B22" s="3"/>
      <c r="C22" s="3"/>
      <c r="D22" s="3"/>
      <c r="E22" s="3"/>
      <c r="F22" s="3"/>
      <c r="G22" s="3"/>
      <c r="H22" s="84"/>
    </row>
    <row r="23" spans="1:8" ht="12.75">
      <c r="A23" s="83" t="s">
        <v>195</v>
      </c>
      <c r="B23" s="3"/>
      <c r="C23" s="3"/>
      <c r="D23" s="3"/>
      <c r="E23" s="3"/>
      <c r="F23" s="3"/>
      <c r="G23" s="3"/>
      <c r="H23" s="84"/>
    </row>
    <row r="24" spans="1:8" ht="12.75">
      <c r="A24" s="83" t="s">
        <v>199</v>
      </c>
      <c r="B24" s="3"/>
      <c r="C24" s="3"/>
      <c r="D24" s="3"/>
      <c r="E24" s="3"/>
      <c r="F24" s="3"/>
      <c r="G24" s="3"/>
      <c r="H24" s="84"/>
    </row>
    <row r="25" spans="1:8" ht="12.75">
      <c r="A25" s="83" t="s">
        <v>200</v>
      </c>
      <c r="B25" s="3"/>
      <c r="C25" s="3"/>
      <c r="D25" s="3"/>
      <c r="E25" s="3"/>
      <c r="F25" s="3"/>
      <c r="G25" s="3"/>
      <c r="H25" s="84"/>
    </row>
    <row r="26" spans="1:8" ht="12.75">
      <c r="A26" s="83"/>
      <c r="B26" s="3"/>
      <c r="C26" s="3"/>
      <c r="D26" s="3"/>
      <c r="E26" s="3"/>
      <c r="F26" s="3"/>
      <c r="G26" s="3"/>
      <c r="H26" s="84"/>
    </row>
    <row r="27" spans="1:8" ht="12.75">
      <c r="A27" s="83" t="s">
        <v>203</v>
      </c>
      <c r="B27" s="3"/>
      <c r="C27" s="3"/>
      <c r="D27" s="3"/>
      <c r="E27" s="3"/>
      <c r="F27" s="3"/>
      <c r="G27" s="3"/>
      <c r="H27" s="84"/>
    </row>
    <row r="28" spans="1:8" ht="12.75">
      <c r="A28" s="83" t="s">
        <v>204</v>
      </c>
      <c r="B28" s="3"/>
      <c r="C28" s="3"/>
      <c r="D28" s="3"/>
      <c r="E28" s="3"/>
      <c r="F28" s="3"/>
      <c r="G28" s="3"/>
      <c r="H28" s="84"/>
    </row>
    <row r="29" spans="1:8" ht="12.75">
      <c r="A29" s="83"/>
      <c r="B29" s="3"/>
      <c r="C29" s="3"/>
      <c r="D29" s="3"/>
      <c r="E29" s="3"/>
      <c r="F29" s="3"/>
      <c r="G29" s="3"/>
      <c r="H29" s="84"/>
    </row>
    <row r="30" spans="1:8" ht="12.75">
      <c r="A30" s="83"/>
      <c r="B30" s="3"/>
      <c r="C30" s="3"/>
      <c r="D30" s="3"/>
      <c r="E30" s="3"/>
      <c r="F30" s="3"/>
      <c r="G30" s="3"/>
      <c r="H30" s="84"/>
    </row>
    <row r="31" spans="1:8" ht="13.5">
      <c r="A31" s="86" t="s">
        <v>220</v>
      </c>
      <c r="B31" s="3"/>
      <c r="C31" s="3"/>
      <c r="D31" s="3"/>
      <c r="E31" s="3"/>
      <c r="F31" s="3"/>
      <c r="G31" s="3"/>
      <c r="H31" s="84"/>
    </row>
    <row r="32" spans="1:8" ht="12.75">
      <c r="A32" s="83"/>
      <c r="B32" s="3"/>
      <c r="C32" s="3"/>
      <c r="D32" s="3"/>
      <c r="E32" s="3"/>
      <c r="F32" s="3"/>
      <c r="G32" s="3"/>
      <c r="H32" s="84"/>
    </row>
    <row r="33" spans="1:8" ht="12.75">
      <c r="A33" s="83" t="s">
        <v>201</v>
      </c>
      <c r="B33" s="3"/>
      <c r="C33" s="3"/>
      <c r="D33" s="3"/>
      <c r="E33" s="3"/>
      <c r="F33" s="3"/>
      <c r="G33" s="3"/>
      <c r="H33" s="84"/>
    </row>
    <row r="34" spans="1:8" ht="12.75">
      <c r="A34" s="83" t="s">
        <v>202</v>
      </c>
      <c r="B34" s="3"/>
      <c r="C34" s="3"/>
      <c r="D34" s="3"/>
      <c r="E34" s="3"/>
      <c r="F34" s="3"/>
      <c r="G34" s="3"/>
      <c r="H34" s="84"/>
    </row>
    <row r="35" spans="1:8" ht="12.75">
      <c r="A35" s="88" t="s">
        <v>221</v>
      </c>
      <c r="B35" s="3"/>
      <c r="C35" s="3"/>
      <c r="D35" s="3"/>
      <c r="E35" s="3"/>
      <c r="F35" s="3"/>
      <c r="G35" s="3"/>
      <c r="H35" s="84"/>
    </row>
    <row r="36" spans="1:8" ht="12.75">
      <c r="A36" s="88" t="s">
        <v>222</v>
      </c>
      <c r="B36" s="3"/>
      <c r="C36" s="3"/>
      <c r="D36" s="3"/>
      <c r="E36" s="3"/>
      <c r="F36" s="3"/>
      <c r="G36" s="3"/>
      <c r="H36" s="84"/>
    </row>
    <row r="37" spans="1:8" ht="13.5" thickBot="1">
      <c r="A37" s="89"/>
      <c r="B37" s="90"/>
      <c r="C37" s="90"/>
      <c r="D37" s="90"/>
      <c r="E37" s="90"/>
      <c r="F37" s="90"/>
      <c r="G37" s="90"/>
      <c r="H37" s="91"/>
    </row>
  </sheetData>
  <sheetProtection/>
  <mergeCells count="3">
    <mergeCell ref="A1:H1"/>
    <mergeCell ref="A3:E3"/>
    <mergeCell ref="A4:H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2" sqref="A1:F13"/>
    </sheetView>
  </sheetViews>
  <sheetFormatPr defaultColWidth="9.140625" defaultRowHeight="12.75"/>
  <cols>
    <col min="1" max="1" width="9.140625" style="82" customWidth="1"/>
    <col min="2" max="2" width="58.421875" style="74" customWidth="1"/>
    <col min="3" max="6" width="15.421875" style="74" customWidth="1"/>
    <col min="7" max="8" width="12.57421875" style="74" customWidth="1"/>
    <col min="9" max="245" width="9.140625" style="74" customWidth="1"/>
    <col min="246" max="16384" width="9.140625" style="75" customWidth="1"/>
  </cols>
  <sheetData>
    <row r="1" spans="1:6" ht="85.5" customHeight="1">
      <c r="A1" s="135" t="s">
        <v>230</v>
      </c>
      <c r="B1" s="135"/>
      <c r="C1" s="135"/>
      <c r="D1" s="135"/>
      <c r="E1" s="135"/>
      <c r="F1" s="135"/>
    </row>
    <row r="2" spans="1:6" ht="33" customHeight="1">
      <c r="A2" s="136" t="s">
        <v>205</v>
      </c>
      <c r="B2" s="137"/>
      <c r="C2" s="137"/>
      <c r="D2" s="137"/>
      <c r="E2" s="137"/>
      <c r="F2" s="138"/>
    </row>
    <row r="3" spans="1:6" ht="33" customHeight="1">
      <c r="A3" s="139" t="s">
        <v>206</v>
      </c>
      <c r="B3" s="139"/>
      <c r="C3" s="139"/>
      <c r="D3" s="139"/>
      <c r="E3" s="139"/>
      <c r="F3" s="139"/>
    </row>
    <row r="4" spans="1:6" ht="28.5" customHeight="1" thickBot="1">
      <c r="A4" s="76" t="s">
        <v>131</v>
      </c>
      <c r="B4" s="77" t="s">
        <v>134</v>
      </c>
      <c r="C4" s="77" t="s">
        <v>207</v>
      </c>
      <c r="D4" s="77" t="s">
        <v>208</v>
      </c>
      <c r="E4" s="77" t="s">
        <v>209</v>
      </c>
      <c r="F4" s="77" t="s">
        <v>210</v>
      </c>
    </row>
    <row r="5" spans="1:6" s="79" customFormat="1" ht="19.5" customHeight="1">
      <c r="A5" s="133" t="s">
        <v>211</v>
      </c>
      <c r="B5" s="140" t="s">
        <v>212</v>
      </c>
      <c r="C5" s="78">
        <v>1</v>
      </c>
      <c r="D5" s="78"/>
      <c r="E5" s="78"/>
      <c r="F5" s="131">
        <f>('RECUPERAÇÃO ETE'!H11)*1.25</f>
        <v>2048.63</v>
      </c>
    </row>
    <row r="6" spans="1:6" s="79" customFormat="1" ht="19.5" customHeight="1">
      <c r="A6" s="134"/>
      <c r="B6" s="130"/>
      <c r="C6" s="80">
        <f>C5*F5</f>
        <v>2048.63</v>
      </c>
      <c r="D6" s="80"/>
      <c r="E6" s="80"/>
      <c r="F6" s="132"/>
    </row>
    <row r="7" spans="1:6" s="79" customFormat="1" ht="19.5" customHeight="1">
      <c r="A7" s="127" t="s">
        <v>213</v>
      </c>
      <c r="B7" s="129" t="s">
        <v>218</v>
      </c>
      <c r="C7" s="78">
        <v>0.55</v>
      </c>
      <c r="D7" s="78">
        <v>0.4</v>
      </c>
      <c r="E7" s="78">
        <v>0.05</v>
      </c>
      <c r="F7" s="131">
        <f>('RECUPERAÇÃO ETE'!H9-'RECUPERAÇÃO ETE'!H11)*1.25</f>
        <v>41812.83</v>
      </c>
    </row>
    <row r="8" spans="1:6" s="79" customFormat="1" ht="19.5" customHeight="1">
      <c r="A8" s="128"/>
      <c r="B8" s="130"/>
      <c r="C8" s="80">
        <f>C7*$F$7</f>
        <v>22997.06</v>
      </c>
      <c r="D8" s="80">
        <f>D7*$F$7</f>
        <v>16725.13</v>
      </c>
      <c r="E8" s="80">
        <f>E7*$F$7</f>
        <v>2090.64</v>
      </c>
      <c r="F8" s="132"/>
    </row>
    <row r="9" spans="1:6" s="79" customFormat="1" ht="19.5" customHeight="1">
      <c r="A9" s="133" t="s">
        <v>214</v>
      </c>
      <c r="B9" s="129" t="s">
        <v>215</v>
      </c>
      <c r="C9" s="78">
        <v>0.25</v>
      </c>
      <c r="D9" s="78">
        <v>0.45</v>
      </c>
      <c r="E9" s="78">
        <v>0.3</v>
      </c>
      <c r="F9" s="131">
        <f>('RECUPERAÇÃO ETE'!H31+'RECUPERAÇÃO ETE'!H78+'RECUPERAÇÃO ETE'!H88+'RECUPERAÇÃO ETE'!H94+'RECUPERAÇÃO ETE'!H102)*1.25</f>
        <v>562195.21</v>
      </c>
    </row>
    <row r="10" spans="1:6" ht="19.5" customHeight="1">
      <c r="A10" s="134"/>
      <c r="B10" s="130"/>
      <c r="C10" s="80">
        <f>C9*$F$9</f>
        <v>140548.8</v>
      </c>
      <c r="D10" s="80">
        <f>D9*$F$9</f>
        <v>252987.84</v>
      </c>
      <c r="E10" s="80">
        <f>E9*$F$9</f>
        <v>168658.56</v>
      </c>
      <c r="F10" s="132"/>
    </row>
    <row r="11" spans="1:6" ht="19.5" customHeight="1" thickBot="1">
      <c r="A11" s="120"/>
      <c r="B11" s="121"/>
      <c r="C11" s="121"/>
      <c r="D11" s="121"/>
      <c r="E11" s="121"/>
      <c r="F11" s="122"/>
    </row>
    <row r="12" spans="1:6" ht="19.5" customHeight="1" thickBot="1">
      <c r="A12" s="123" t="s">
        <v>216</v>
      </c>
      <c r="B12" s="124"/>
      <c r="C12" s="81">
        <f>C13</f>
        <v>165594.49</v>
      </c>
      <c r="D12" s="81">
        <f>D10+D8+D6</f>
        <v>269712.97</v>
      </c>
      <c r="E12" s="81">
        <f>E10+E8+E6</f>
        <v>170749.2</v>
      </c>
      <c r="F12" s="125">
        <f>F9+F7+F5</f>
        <v>606056.67</v>
      </c>
    </row>
    <row r="13" spans="1:6" ht="19.5" customHeight="1" thickBot="1">
      <c r="A13" s="123" t="s">
        <v>217</v>
      </c>
      <c r="B13" s="124"/>
      <c r="C13" s="81">
        <f>C10+C8+C6</f>
        <v>165594.49</v>
      </c>
      <c r="D13" s="81">
        <f>C13+D12</f>
        <v>435307.46</v>
      </c>
      <c r="E13" s="81">
        <f>D13+E12</f>
        <v>606056.66</v>
      </c>
      <c r="F13" s="126"/>
    </row>
  </sheetData>
  <sheetProtection/>
  <mergeCells count="16">
    <mergeCell ref="A1:F1"/>
    <mergeCell ref="A2:F2"/>
    <mergeCell ref="A3:F3"/>
    <mergeCell ref="A5:A6"/>
    <mergeCell ref="B5:B6"/>
    <mergeCell ref="F5:F6"/>
    <mergeCell ref="A11:F11"/>
    <mergeCell ref="A12:B12"/>
    <mergeCell ref="F12:F13"/>
    <mergeCell ref="A13:B13"/>
    <mergeCell ref="A7:A8"/>
    <mergeCell ref="B7:B8"/>
    <mergeCell ref="F7:F8"/>
    <mergeCell ref="A9:A10"/>
    <mergeCell ref="B9:B10"/>
    <mergeCell ref="F9:F10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robertab</dc:creator>
  <cp:keywords/>
  <dc:description/>
  <cp:lastModifiedBy>Maikon Arnoni Znelato</cp:lastModifiedBy>
  <cp:lastPrinted>2018-12-12T11:40:02Z</cp:lastPrinted>
  <dcterms:created xsi:type="dcterms:W3CDTF">2009-04-09T13:31:24Z</dcterms:created>
  <dcterms:modified xsi:type="dcterms:W3CDTF">2018-12-12T11:40:53Z</dcterms:modified>
  <cp:category/>
  <cp:version/>
  <cp:contentType/>
  <cp:contentStatus/>
</cp:coreProperties>
</file>